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500" firstSheet="10" activeTab="12"/>
  </bookViews>
  <sheets>
    <sheet name="OFPRA CNDA chiffres MI" sheetId="1" r:id="rId1"/>
    <sheet name="stats GUDA" sheetId="2" r:id="rId2"/>
    <sheet name="demandes d'asile eurostat Franc" sheetId="3" r:id="rId3"/>
    <sheet name="décisions France 1ere instance " sheetId="4" r:id="rId4"/>
    <sheet name="recours CNDA par nationalité " sheetId="5" r:id="rId5"/>
    <sheet name="recours CNDA par région" sheetId="6" r:id="rId6"/>
    <sheet name="pays origine sûrs" sheetId="7" state="hidden" r:id="rId7"/>
    <sheet name="AJ" sheetId="8" state="hidden" r:id="rId8"/>
    <sheet name="GLOBAL CNDA" sheetId="9" r:id="rId9"/>
    <sheet name="décisions CNDA par nat" sheetId="10" r:id="rId10"/>
    <sheet name="DEMANDEURS EN INSTANCE OFPRA CN" sheetId="11" r:id="rId11"/>
    <sheet name="DNA OFII" sheetId="12" r:id="rId12"/>
    <sheet name="demandes d'asile europe" sheetId="13" r:id="rId13"/>
    <sheet name="Décisions europe global" sheetId="14" r:id="rId14"/>
    <sheet name="demandes d'asile europe en inst" sheetId="15" r:id="rId15"/>
  </sheets>
  <externalReferences>
    <externalReference r:id="rId18"/>
  </externalReferences>
  <definedNames>
    <definedName name="_xlnm._FilterDatabase" localSheetId="9" hidden="1">'décisions CNDA par nat'!$A$1:$J$125</definedName>
    <definedName name="_xlnm._FilterDatabase" localSheetId="12" hidden="1">'demandes d''asile europe'!$A$1:$F$31</definedName>
    <definedName name="_xlnm._FilterDatabase" localSheetId="6" hidden="1">'pays origine sûrs'!$B$1:$P$15</definedName>
    <definedName name="_xlnm._FilterDatabase" localSheetId="4" hidden="1">'recours CNDA par nationalité '!$A$1:$H$140</definedName>
  </definedNames>
  <calcPr fullCalcOnLoad="1"/>
</workbook>
</file>

<file path=xl/sharedStrings.xml><?xml version="1.0" encoding="utf-8"?>
<sst xmlns="http://schemas.openxmlformats.org/spreadsheetml/2006/main" count="1834" uniqueCount="523">
  <si>
    <t>type</t>
  </si>
  <si>
    <t>tx accords</t>
  </si>
  <si>
    <r>
      <rPr>
        <sz val="12"/>
        <color indexed="50"/>
        <rFont val="Tahoma;Tahoma"/>
        <family val="2"/>
      </rPr>
      <t xml:space="preserve"> </t>
    </r>
    <r>
      <rPr>
        <sz val="9"/>
        <color indexed="50"/>
        <rFont val="Tahoma;Tahoma"/>
        <family val="2"/>
      </rPr>
      <t xml:space="preserve">Premières demandes hors mineurs accompagnants </t>
    </r>
  </si>
  <si>
    <t xml:space="preserve">Mineurs accompagnants </t>
  </si>
  <si>
    <t xml:space="preserve">Total des premières demandes </t>
  </si>
  <si>
    <t xml:space="preserve">Réexamens* </t>
  </si>
  <si>
    <t xml:space="preserve">Total des demandes </t>
  </si>
  <si>
    <t xml:space="preserve">Décisions OFPRA hors mineurs accompagnants </t>
  </si>
  <si>
    <t>Accords OFPRA</t>
  </si>
  <si>
    <t>RS OFPRA</t>
  </si>
  <si>
    <t>PS</t>
  </si>
  <si>
    <t>rejets</t>
  </si>
  <si>
    <t xml:space="preserve">Recours reçus par la CNDA </t>
  </si>
  <si>
    <t xml:space="preserve">Décisions CNDA hors mineurs accompagnants </t>
  </si>
  <si>
    <t>Annulations CNDA</t>
  </si>
  <si>
    <t>RS CNDA</t>
  </si>
  <si>
    <t>PS CNDA</t>
  </si>
  <si>
    <t>rejets CNDA</t>
  </si>
  <si>
    <t xml:space="preserve">Total attribution de l'asile (A)+(B) </t>
  </si>
  <si>
    <t xml:space="preserve">dont protection subsidiaire </t>
  </si>
  <si>
    <t>TYPE A3DA</t>
  </si>
  <si>
    <t>attestations délivrées(enregistrements)</t>
  </si>
  <si>
    <t xml:space="preserve">attestations au 31 décembre 2018 </t>
  </si>
  <si>
    <t>attestations au 31 décembre 2019</t>
  </si>
  <si>
    <t>procédure</t>
  </si>
  <si>
    <t>adultes</t>
  </si>
  <si>
    <t>mineurs</t>
  </si>
  <si>
    <t>réexamens</t>
  </si>
  <si>
    <t>mineurs réexamens</t>
  </si>
  <si>
    <t>total</t>
  </si>
  <si>
    <t>part</t>
  </si>
  <si>
    <t>adultes enregistrées en  2017-2018</t>
  </si>
  <si>
    <t>mineurs enregistrées en 2017-2018</t>
  </si>
  <si>
    <t>PART</t>
  </si>
  <si>
    <t xml:space="preserve">Normales </t>
  </si>
  <si>
    <t xml:space="preserve">Accélérées </t>
  </si>
  <si>
    <t xml:space="preserve">Dublin </t>
  </si>
  <si>
    <t xml:space="preserve">Total demandes </t>
  </si>
  <si>
    <t>iso</t>
  </si>
  <si>
    <t>Étiquettes de lignes</t>
  </si>
  <si>
    <t>Primo-demandeur d'asile adultes</t>
  </si>
  <si>
    <t>AFG</t>
  </si>
  <si>
    <t>Afghanistan</t>
  </si>
  <si>
    <t>ZAF</t>
  </si>
  <si>
    <t>Afrique du Sud</t>
  </si>
  <si>
    <t>ALB</t>
  </si>
  <si>
    <t>Albanie</t>
  </si>
  <si>
    <t>DZA</t>
  </si>
  <si>
    <t>Algérie</t>
  </si>
  <si>
    <t>AGO</t>
  </si>
  <si>
    <t>Angola</t>
  </si>
  <si>
    <t>SHN</t>
  </si>
  <si>
    <t>Apatrides</t>
  </si>
  <si>
    <t>SAU</t>
  </si>
  <si>
    <t>Arabie Saoudite</t>
  </si>
  <si>
    <t>ARG</t>
  </si>
  <si>
    <t>Argentine</t>
  </si>
  <si>
    <t>ARM</t>
  </si>
  <si>
    <t>Arménie</t>
  </si>
  <si>
    <t>AZE</t>
  </si>
  <si>
    <t>Azerbaïdjan</t>
  </si>
  <si>
    <t>BGD</t>
  </si>
  <si>
    <t>Bangladesh</t>
  </si>
  <si>
    <t>BEN</t>
  </si>
  <si>
    <t>Bénin</t>
  </si>
  <si>
    <t>BTN</t>
  </si>
  <si>
    <t>Bhoutan</t>
  </si>
  <si>
    <t>BLR</t>
  </si>
  <si>
    <t>Biélorussie</t>
  </si>
  <si>
    <t>BOL</t>
  </si>
  <si>
    <t>Bolivie</t>
  </si>
  <si>
    <t>BIH</t>
  </si>
  <si>
    <t>Bosnie-Herzégovine</t>
  </si>
  <si>
    <t>BRA</t>
  </si>
  <si>
    <t>Brésil</t>
  </si>
  <si>
    <t>BFA</t>
  </si>
  <si>
    <t>Burkina Faso</t>
  </si>
  <si>
    <t>BDI</t>
  </si>
  <si>
    <t>Burundi</t>
  </si>
  <si>
    <t>KHM</t>
  </si>
  <si>
    <t>Cambodge</t>
  </si>
  <si>
    <t>CMR</t>
  </si>
  <si>
    <t>Cameroun</t>
  </si>
  <si>
    <t>CAN</t>
  </si>
  <si>
    <t>Canada</t>
  </si>
  <si>
    <t>CPV</t>
  </si>
  <si>
    <t>Cap-Vert</t>
  </si>
  <si>
    <t>CHL</t>
  </si>
  <si>
    <t>Chili</t>
  </si>
  <si>
    <t>CHN</t>
  </si>
  <si>
    <t>Chine Hong-Kong inclus</t>
  </si>
  <si>
    <t>COL</t>
  </si>
  <si>
    <t>Colombie</t>
  </si>
  <si>
    <t>COM</t>
  </si>
  <si>
    <t>Comores</t>
  </si>
  <si>
    <t>COG</t>
  </si>
  <si>
    <t>Congo</t>
  </si>
  <si>
    <t>KOR</t>
  </si>
  <si>
    <t>Corée du Sud</t>
  </si>
  <si>
    <t>CRI</t>
  </si>
  <si>
    <t>Costa Rica</t>
  </si>
  <si>
    <t>CIV</t>
  </si>
  <si>
    <t>Côte d'Ivoire</t>
  </si>
  <si>
    <t>CUB</t>
  </si>
  <si>
    <t>Cuba</t>
  </si>
  <si>
    <t>DJI</t>
  </si>
  <si>
    <t>Djibouti</t>
  </si>
  <si>
    <t>DMA</t>
  </si>
  <si>
    <t>Dominique</t>
  </si>
  <si>
    <t>EGY</t>
  </si>
  <si>
    <t>Égypte</t>
  </si>
  <si>
    <t>ESV</t>
  </si>
  <si>
    <t>El Salvador</t>
  </si>
  <si>
    <t>ECU</t>
  </si>
  <si>
    <t>Équateur</t>
  </si>
  <si>
    <t>ERI</t>
  </si>
  <si>
    <t>Érythrée</t>
  </si>
  <si>
    <t>USA</t>
  </si>
  <si>
    <t>États-Unis</t>
  </si>
  <si>
    <t>ETH</t>
  </si>
  <si>
    <t>Éthiopie</t>
  </si>
  <si>
    <t>GAB</t>
  </si>
  <si>
    <t>Gabon</t>
  </si>
  <si>
    <t>GMB</t>
  </si>
  <si>
    <t>Gambie</t>
  </si>
  <si>
    <t>GEO</t>
  </si>
  <si>
    <t>Géorgie</t>
  </si>
  <si>
    <t>GHA</t>
  </si>
  <si>
    <t>Ghana</t>
  </si>
  <si>
    <t>GIN</t>
  </si>
  <si>
    <t>Guinée</t>
  </si>
  <si>
    <t>GNQ</t>
  </si>
  <si>
    <t>Guinée équatoriale</t>
  </si>
  <si>
    <t>GNB</t>
  </si>
  <si>
    <t>Guinée-Bissau</t>
  </si>
  <si>
    <t>GUY</t>
  </si>
  <si>
    <t>Guyana</t>
  </si>
  <si>
    <t>HTI</t>
  </si>
  <si>
    <t>Haïti</t>
  </si>
  <si>
    <t>HND</t>
  </si>
  <si>
    <t>Honduras</t>
  </si>
  <si>
    <t>IND</t>
  </si>
  <si>
    <t>Inde</t>
  </si>
  <si>
    <t>IDN</t>
  </si>
  <si>
    <t>Indonésie</t>
  </si>
  <si>
    <t>IRN</t>
  </si>
  <si>
    <t>Iran</t>
  </si>
  <si>
    <t>IRQ</t>
  </si>
  <si>
    <t>Iraq</t>
  </si>
  <si>
    <t>JAM</t>
  </si>
  <si>
    <t>Jamaïque</t>
  </si>
  <si>
    <t>JDN</t>
  </si>
  <si>
    <t>Jordanie</t>
  </si>
  <si>
    <t>KAZ</t>
  </si>
  <si>
    <t>Kazakhstan</t>
  </si>
  <si>
    <t>KEN</t>
  </si>
  <si>
    <t>Kenya</t>
  </si>
  <si>
    <t>KGZ</t>
  </si>
  <si>
    <t>Kirghizistan</t>
  </si>
  <si>
    <t>KSV</t>
  </si>
  <si>
    <t>Kosovo (selon la résolution 1244/99 du Conseil de sécurité des Nations Unies)</t>
  </si>
  <si>
    <t>KWT</t>
  </si>
  <si>
    <t>Koweït</t>
  </si>
  <si>
    <t>LAO</t>
  </si>
  <si>
    <t>Laos</t>
  </si>
  <si>
    <t>LBN</t>
  </si>
  <si>
    <t>Liban</t>
  </si>
  <si>
    <t>LBR</t>
  </si>
  <si>
    <t>Libéria</t>
  </si>
  <si>
    <t>LBY</t>
  </si>
  <si>
    <t>Libye</t>
  </si>
  <si>
    <t>MKD</t>
  </si>
  <si>
    <t>Macédoine du Nord</t>
  </si>
  <si>
    <t>MDG</t>
  </si>
  <si>
    <t>Madagascar</t>
  </si>
  <si>
    <t>MYS</t>
  </si>
  <si>
    <t>Malaisie</t>
  </si>
  <si>
    <t>MLI</t>
  </si>
  <si>
    <t>Mali</t>
  </si>
  <si>
    <t>MAR</t>
  </si>
  <si>
    <t>Maroc</t>
  </si>
  <si>
    <t>MUS</t>
  </si>
  <si>
    <t>Maurice</t>
  </si>
  <si>
    <t>MRT</t>
  </si>
  <si>
    <t>Mauritanie</t>
  </si>
  <si>
    <t>MEX</t>
  </si>
  <si>
    <t>Mexique</t>
  </si>
  <si>
    <t>MDA</t>
  </si>
  <si>
    <t>Moldavie</t>
  </si>
  <si>
    <t>MNG</t>
  </si>
  <si>
    <t>Mongolie</t>
  </si>
  <si>
    <t>MNE</t>
  </si>
  <si>
    <t>Monténégro</t>
  </si>
  <si>
    <t>MOZ</t>
  </si>
  <si>
    <t>Mozambique</t>
  </si>
  <si>
    <t>MMR</t>
  </si>
  <si>
    <t>Myanmar/Birmanie</t>
  </si>
  <si>
    <t>NPL</t>
  </si>
  <si>
    <t>Népal</t>
  </si>
  <si>
    <t>NIC</t>
  </si>
  <si>
    <t>Nicaragua</t>
  </si>
  <si>
    <t>NER</t>
  </si>
  <si>
    <t>Niger</t>
  </si>
  <si>
    <t>NGA</t>
  </si>
  <si>
    <t>Nigéria</t>
  </si>
  <si>
    <t>UGA</t>
  </si>
  <si>
    <t>Ouganda</t>
  </si>
  <si>
    <t>UZB</t>
  </si>
  <si>
    <t>Ouzbékistan</t>
  </si>
  <si>
    <t>PAK</t>
  </si>
  <si>
    <t>Pakistan</t>
  </si>
  <si>
    <t>PSE</t>
  </si>
  <si>
    <t>Palestine</t>
  </si>
  <si>
    <t>PER</t>
  </si>
  <si>
    <t>Pérou</t>
  </si>
  <si>
    <t>PHI</t>
  </si>
  <si>
    <t>Philippines</t>
  </si>
  <si>
    <t>CAF</t>
  </si>
  <si>
    <t>République centrafricaine</t>
  </si>
  <si>
    <t>COD</t>
  </si>
  <si>
    <t>République démocratique du Congo</t>
  </si>
  <si>
    <t>DOM</t>
  </si>
  <si>
    <t>République dominicaine</t>
  </si>
  <si>
    <t>RUS</t>
  </si>
  <si>
    <t>Russie</t>
  </si>
  <si>
    <t>RWA</t>
  </si>
  <si>
    <t>Rwanda</t>
  </si>
  <si>
    <t>ESH</t>
  </si>
  <si>
    <t>Sahara occidental</t>
  </si>
  <si>
    <t>LCA</t>
  </si>
  <si>
    <t>Sainte-Lucie</t>
  </si>
  <si>
    <t>SEN</t>
  </si>
  <si>
    <t>Sénégal</t>
  </si>
  <si>
    <t>SRB</t>
  </si>
  <si>
    <t>Serbie</t>
  </si>
  <si>
    <t>SLE</t>
  </si>
  <si>
    <t>Sierra Leone</t>
  </si>
  <si>
    <t>SOM</t>
  </si>
  <si>
    <t>Somalie</t>
  </si>
  <si>
    <t>SDN</t>
  </si>
  <si>
    <t>Soudan</t>
  </si>
  <si>
    <t>SSD</t>
  </si>
  <si>
    <t>Soudan du Sud</t>
  </si>
  <si>
    <t>LKA</t>
  </si>
  <si>
    <t>Sri Lanka</t>
  </si>
  <si>
    <t>SUR</t>
  </si>
  <si>
    <t>Suriname</t>
  </si>
  <si>
    <t>SYR</t>
  </si>
  <si>
    <t>Syrie</t>
  </si>
  <si>
    <t>TJK</t>
  </si>
  <si>
    <t>Tadjikistan</t>
  </si>
  <si>
    <t>TZA</t>
  </si>
  <si>
    <t>Tanzanie</t>
  </si>
  <si>
    <t>TCD</t>
  </si>
  <si>
    <t>Tchad</t>
  </si>
  <si>
    <t>THA</t>
  </si>
  <si>
    <t>Thaïlande</t>
  </si>
  <si>
    <t>TGO</t>
  </si>
  <si>
    <t>Togo</t>
  </si>
  <si>
    <t>TUN</t>
  </si>
  <si>
    <t>Tunisie</t>
  </si>
  <si>
    <t>TUR</t>
  </si>
  <si>
    <t>Turquie</t>
  </si>
  <si>
    <t>UKR</t>
  </si>
  <si>
    <t>Ukraine</t>
  </si>
  <si>
    <t>VEN</t>
  </si>
  <si>
    <t>Venezuela</t>
  </si>
  <si>
    <t>VTN</t>
  </si>
  <si>
    <t>Viêt Nam</t>
  </si>
  <si>
    <t>YEM</t>
  </si>
  <si>
    <t>Yémen</t>
  </si>
  <si>
    <t>ZMB</t>
  </si>
  <si>
    <t>Zambie</t>
  </si>
  <si>
    <t>ZWE</t>
  </si>
  <si>
    <t>Zimbabwe</t>
  </si>
  <si>
    <t>Total</t>
  </si>
  <si>
    <t>nat</t>
  </si>
  <si>
    <t>réfugié</t>
  </si>
  <si>
    <t>ps</t>
  </si>
  <si>
    <t>Rejeté</t>
  </si>
  <si>
    <t>Total général</t>
  </si>
  <si>
    <t>tx</t>
  </si>
  <si>
    <t>réfugié mineur</t>
  </si>
  <si>
    <t>ps mineur</t>
  </si>
  <si>
    <t>rejets mineurs</t>
  </si>
  <si>
    <t>Total mineurs</t>
  </si>
  <si>
    <t>Statut de la convention de Genève</t>
  </si>
  <si>
    <t>Statut de protection subsidiaire</t>
  </si>
  <si>
    <t>Statut humanitaire</t>
  </si>
  <si>
    <t>UNK</t>
  </si>
  <si>
    <t>Inconnu(s)</t>
  </si>
  <si>
    <t>TOTAL</t>
  </si>
  <si>
    <t>nationalité</t>
  </si>
  <si>
    <t>Femmes</t>
  </si>
  <si>
    <t>HOMME</t>
  </si>
  <si>
    <t>Recours 2019</t>
  </si>
  <si>
    <t>PART FEMMES</t>
  </si>
  <si>
    <t>recours 2018</t>
  </si>
  <si>
    <t>évolution</t>
  </si>
  <si>
    <t>Afrique Sud</t>
  </si>
  <si>
    <t>PYF</t>
  </si>
  <si>
    <t>autres</t>
  </si>
  <si>
    <t>AUT</t>
  </si>
  <si>
    <t>Autriche</t>
  </si>
  <si>
    <t>Birmanie</t>
  </si>
  <si>
    <t>BGR</t>
  </si>
  <si>
    <t>Bulgarie</t>
  </si>
  <si>
    <t>Burkina</t>
  </si>
  <si>
    <t>Centrafrique</t>
  </si>
  <si>
    <t>Chine</t>
  </si>
  <si>
    <t>Corée  Sud</t>
  </si>
  <si>
    <t>PRK</t>
  </si>
  <si>
    <t>Corée du nord</t>
  </si>
  <si>
    <t>Côted'Ivoire</t>
  </si>
  <si>
    <t>HRV</t>
  </si>
  <si>
    <t>Croatie</t>
  </si>
  <si>
    <t>Egypte</t>
  </si>
  <si>
    <t>AEU</t>
  </si>
  <si>
    <t>Emirats arabes unies</t>
  </si>
  <si>
    <t>Erythrée</t>
  </si>
  <si>
    <t>Etats-Unis</t>
  </si>
  <si>
    <t>Ethiopie</t>
  </si>
  <si>
    <t>Guinée Equatoriale</t>
  </si>
  <si>
    <t>SOL</t>
  </si>
  <si>
    <t>Iles Salomon</t>
  </si>
  <si>
    <t>Irak</t>
  </si>
  <si>
    <t>ISL</t>
  </si>
  <si>
    <t>Israël</t>
  </si>
  <si>
    <t>ITA</t>
  </si>
  <si>
    <t>Italie</t>
  </si>
  <si>
    <t>JAP</t>
  </si>
  <si>
    <t>Japon</t>
  </si>
  <si>
    <t>Kosovo</t>
  </si>
  <si>
    <t>LTV</t>
  </si>
  <si>
    <t>Lettonie</t>
  </si>
  <si>
    <t>POL</t>
  </si>
  <si>
    <t>Pologne</t>
  </si>
  <si>
    <t>RD CONGO</t>
  </si>
  <si>
    <t>Rép. Dominicaine</t>
  </si>
  <si>
    <t>ROU</t>
  </si>
  <si>
    <t>Roumanie</t>
  </si>
  <si>
    <t>Salvador</t>
  </si>
  <si>
    <t>Soudan Sud</t>
  </si>
  <si>
    <t>TWN</t>
  </si>
  <si>
    <t>Taiwan</t>
  </si>
  <si>
    <t>TTD</t>
  </si>
  <si>
    <t>Trinité et Tobago</t>
  </si>
  <si>
    <t>TKM</t>
  </si>
  <si>
    <t>Turkménistan</t>
  </si>
  <si>
    <t>Viêt-Nam</t>
  </si>
  <si>
    <t>nr</t>
  </si>
  <si>
    <t>region</t>
  </si>
  <si>
    <t>nombre recours</t>
  </si>
  <si>
    <t>R11</t>
  </si>
  <si>
    <t>Ile de France</t>
  </si>
  <si>
    <t>R24</t>
  </si>
  <si>
    <t>Centre Val de Loire</t>
  </si>
  <si>
    <t>R25</t>
  </si>
  <si>
    <t>Normandie</t>
  </si>
  <si>
    <t>R26</t>
  </si>
  <si>
    <t>Bourgogne Franche Comté</t>
  </si>
  <si>
    <t>R31</t>
  </si>
  <si>
    <t>Hauts de France</t>
  </si>
  <si>
    <t>R41</t>
  </si>
  <si>
    <t>Grand Est</t>
  </si>
  <si>
    <t>R52</t>
  </si>
  <si>
    <t>Pays de la Loire</t>
  </si>
  <si>
    <t>R53</t>
  </si>
  <si>
    <t>Bretagne</t>
  </si>
  <si>
    <t>R72</t>
  </si>
  <si>
    <t>Nouvelle Aquitaine</t>
  </si>
  <si>
    <t>R73</t>
  </si>
  <si>
    <t>Occitanie</t>
  </si>
  <si>
    <t>R82</t>
  </si>
  <si>
    <t>Auvergne Rhone-Alpes</t>
  </si>
  <si>
    <t>R93</t>
  </si>
  <si>
    <t>Provence Alpes Cote d'Azur</t>
  </si>
  <si>
    <t>R973</t>
  </si>
  <si>
    <t>OUTREMER</t>
  </si>
  <si>
    <t xml:space="preserve">nat </t>
  </si>
  <si>
    <t xml:space="preserve">Rejets  </t>
  </si>
  <si>
    <t xml:space="preserve">décisions </t>
  </si>
  <si>
    <t>tx rs</t>
  </si>
  <si>
    <t>tx ps</t>
  </si>
  <si>
    <t>TX ANNUL</t>
  </si>
  <si>
    <t>années</t>
  </si>
  <si>
    <t>Taux des recours avec avocat en %</t>
  </si>
  <si>
    <t xml:space="preserve">Demandes d’AJ </t>
  </si>
  <si>
    <t xml:space="preserve">Décisions rendues par le BAJ </t>
  </si>
  <si>
    <t>accords</t>
  </si>
  <si>
    <t>RECOURS COLLEGIALE</t>
  </si>
  <si>
    <t>JUGE UNIQUE</t>
  </si>
  <si>
    <t xml:space="preserve">DECISIONS </t>
  </si>
  <si>
    <t>PART DES AUDIENCES</t>
  </si>
  <si>
    <t>PART DU TOTAL</t>
  </si>
  <si>
    <t>ANNULATIONS</t>
  </si>
  <si>
    <t>REJETS</t>
  </si>
  <si>
    <t>TX ANNULATION</t>
  </si>
  <si>
    <t>COLLEGIALE</t>
  </si>
  <si>
    <t>AUDIENCE JU</t>
  </si>
  <si>
    <t>DECISIONS APRES AUDIENCE</t>
  </si>
  <si>
    <t>ORDONNANCES</t>
  </si>
  <si>
    <t>Délai en jours</t>
  </si>
  <si>
    <t>délai moyen constaté pour décisions prises en collégiale</t>
  </si>
  <si>
    <t>délai moyen constaté pour décisions prises après audience Juge unique</t>
  </si>
  <si>
    <t>délai moyen constaté pour ordonnances</t>
  </si>
  <si>
    <t xml:space="preserve">délai moyen constaté </t>
  </si>
  <si>
    <t xml:space="preserve">dossiers en instance fin 2019 </t>
  </si>
  <si>
    <t xml:space="preserve">délai moyen prévisible </t>
  </si>
  <si>
    <t>décisions</t>
  </si>
  <si>
    <t>recours</t>
  </si>
  <si>
    <t>en instance</t>
  </si>
  <si>
    <t>délai moyen constaté</t>
  </si>
  <si>
    <t>Décisions</t>
  </si>
  <si>
    <t xml:space="preserve">part </t>
  </si>
  <si>
    <t>irrecevabilité</t>
  </si>
  <si>
    <t>ordonnance fond</t>
  </si>
  <si>
    <t>rejets au fond</t>
  </si>
  <si>
    <t xml:space="preserve">Annulation et renvoi à l'OFPRA </t>
  </si>
  <si>
    <t xml:space="preserve">Autre décision (non lieu, désistement, radiation, divers) </t>
  </si>
  <si>
    <t>annulation réfugié</t>
  </si>
  <si>
    <t>annulation PS</t>
  </si>
  <si>
    <t>tx réfugié</t>
  </si>
  <si>
    <t>Tx PS</t>
  </si>
  <si>
    <t>ARYM</t>
  </si>
  <si>
    <t>nationalités</t>
  </si>
  <si>
    <t>2019M12</t>
  </si>
  <si>
    <t>OPFRA</t>
  </si>
  <si>
    <t>recours en instance</t>
  </si>
  <si>
    <t>total instance</t>
  </si>
  <si>
    <t xml:space="preserve">Demandes en instance (mineurs compris) </t>
  </si>
  <si>
    <t>ARGENTINE</t>
  </si>
  <si>
    <t>EMIRATS ARABES UNIS</t>
  </si>
  <si>
    <t>GIIN</t>
  </si>
  <si>
    <t xml:space="preserve">Kosovo </t>
  </si>
  <si>
    <t>ttd</t>
  </si>
  <si>
    <t>TRINITE ET TOBAGO</t>
  </si>
  <si>
    <t>em</t>
  </si>
  <si>
    <t>Primo-demandeur d'asile</t>
  </si>
  <si>
    <t>reexamens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</si>
  <si>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</si>
  <si>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</si>
  <si>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</si>
  <si>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</si>
  <si>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</si>
  <si>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</si>
  <si>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</si>
  <si>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</si>
  <si>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</si>
  <si>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GR</t>
  </si>
  <si>
    <t>ES</t>
  </si>
  <si>
    <t>FI</t>
  </si>
  <si>
    <t>FR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</si>
  <si>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</si>
  <si>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</si>
  <si>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</si>
  <si>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</si>
  <si>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</si>
  <si>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</si>
  <si>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</si>
  <si>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</si>
  <si>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</si>
  <si>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</si>
  <si>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</si>
  <si>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</si>
  <si>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</si>
  <si>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</si>
  <si>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</si>
  <si>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</si>
  <si>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REFUGIE</t>
  </si>
  <si>
    <t>HUMANITAIRE</t>
  </si>
  <si>
    <t>HR</t>
  </si>
  <si>
    <t>RO</t>
  </si>
  <si>
    <t>UK</t>
  </si>
  <si>
    <t>2018M12</t>
  </si>
  <si>
    <t>différence</t>
  </si>
  <si>
    <t>GEO/TIME</t>
  </si>
  <si>
    <t>2018M122</t>
  </si>
  <si>
    <t>2019M123</t>
  </si>
  <si>
    <t>NR</t>
  </si>
  <si>
    <t>région</t>
  </si>
  <si>
    <t>CADA mi</t>
  </si>
  <si>
    <t>cada ofii</t>
  </si>
  <si>
    <t>DIFFERENCE</t>
  </si>
  <si>
    <t>PRAHDA MI</t>
  </si>
  <si>
    <t>PRAHDA OFII</t>
  </si>
  <si>
    <t>diff</t>
  </si>
  <si>
    <t>HUDA CAO MI</t>
  </si>
  <si>
    <t>HUDA CAO STABLES</t>
  </si>
  <si>
    <t>HUDA HOTEL</t>
  </si>
  <si>
    <t>PLACES OCCUPES CADA</t>
  </si>
  <si>
    <t>PRAHDA OCCUPES</t>
  </si>
  <si>
    <t>CAO HUDA OCCUPES</t>
  </si>
  <si>
    <t>HOTEL</t>
  </si>
  <si>
    <t>TOTAL occupés</t>
  </si>
  <si>
    <t>CADA VACANTES</t>
  </si>
  <si>
    <t>PRAHDA VACANTS</t>
  </si>
  <si>
    <t>HUDA CAO VACANTS</t>
  </si>
  <si>
    <t>places vacantes</t>
  </si>
  <si>
    <t>TX OCCUPES</t>
  </si>
  <si>
    <t>TX PRAHDA</t>
  </si>
  <si>
    <t>TX HUDA CAO</t>
  </si>
  <si>
    <t>TX HOTEL</t>
  </si>
  <si>
    <t>TX TOTAL</t>
  </si>
  <si>
    <t>PART heberges</t>
  </si>
  <si>
    <t>non hébergés</t>
  </si>
  <si>
    <t>Île-de-France</t>
  </si>
  <si>
    <t>Centre Val-de-Loire</t>
  </si>
  <si>
    <t>Bourgogne Franche-Comté</t>
  </si>
  <si>
    <t>Hauts-de- France</t>
  </si>
  <si>
    <t>Auvergne-Rhône-Alpes</t>
  </si>
  <si>
    <t>Provence-Alpes-Côte d'Azur</t>
  </si>
  <si>
    <t>NATIONALITE</t>
  </si>
  <si>
    <t>ENTREES</t>
  </si>
  <si>
    <t>AUTRES</t>
  </si>
  <si>
    <t>entrées</t>
  </si>
  <si>
    <t>places occupées</t>
  </si>
  <si>
    <t>réfugiés</t>
  </si>
  <si>
    <t>déboutés</t>
  </si>
  <si>
    <t>dublinés</t>
  </si>
  <si>
    <t>da ofpra</t>
  </si>
  <si>
    <t>présence autorisée</t>
  </si>
  <si>
    <t>présence indue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</si>
</sst>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\ %"/>
    <numFmt numFmtId="165" formatCode="0.0%;[Red]\-0.0%"/>
    <numFmt numFmtId="166" formatCode="0.0%"/>
    <numFmt numFmtId="167" formatCode="0\ %"/>
    <numFmt numFmtId="168" formatCode="_-* #,##0.00_-;\-* #,##0.00_-;_-* \-??_-;_-@_-"/>
    <numFmt numFmtId="169" formatCode="_-* #,##0_-;\-* #,##0_-;_-* \-??_-;_-@_-"/>
    <numFmt numFmtId="170" formatCode="_-* #,##0_-;\-* #,##0_-;_-* &quot;-&quot;??_-;_-@_-"/>
  </numFmts>
  <fonts count="79">
    <font>
      <sz val="10"/>
      <name val="Arial"/>
      <family val="2"/>
    </font>
    <font>
      <sz val="11"/>
      <color indexed="50"/>
      <name val="Calibri"/>
      <family val="2"/>
    </font>
    <font>
      <b/>
      <sz val="12"/>
      <color indexed="50"/>
      <name val="Arial"/>
      <family val="2"/>
    </font>
    <font>
      <sz val="12"/>
      <color indexed="50"/>
      <name val="Tahoma;Tahoma"/>
      <family val="2"/>
    </font>
    <font>
      <sz val="9"/>
      <color indexed="50"/>
      <name val="Tahoma;Tahoma"/>
      <family val="2"/>
    </font>
    <font>
      <sz val="8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name val="Arial"/>
      <family val="2"/>
    </font>
    <font>
      <sz val="9"/>
      <color indexed="50"/>
      <name val="Calibri;Calibri"/>
      <family val="2"/>
    </font>
    <font>
      <sz val="12"/>
      <color indexed="50"/>
      <name val="Calibri;Calibri"/>
      <family val="2"/>
    </font>
    <font>
      <b/>
      <sz val="9"/>
      <color indexed="50"/>
      <name val="Calibri;Calibri"/>
      <family val="2"/>
    </font>
    <font>
      <b/>
      <sz val="11"/>
      <color indexed="50"/>
      <name val="Calibri"/>
      <family val="2"/>
    </font>
    <font>
      <sz val="8"/>
      <name val="Arial"/>
      <family val="2"/>
    </font>
    <font>
      <sz val="14"/>
      <color indexed="54"/>
      <name val="Gill Sans MT"/>
      <family val="2"/>
    </font>
    <font>
      <b/>
      <sz val="8"/>
      <color indexed="50"/>
      <name val="Arial"/>
      <family val="2"/>
    </font>
    <font>
      <sz val="14"/>
      <color indexed="55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35"/>
      <name val="Calibri"/>
      <family val="2"/>
    </font>
    <font>
      <i/>
      <sz val="11"/>
      <color indexed="15"/>
      <name val="Calibri"/>
      <family val="2"/>
    </font>
    <font>
      <sz val="11"/>
      <color indexed="35"/>
      <name val="Calibri"/>
      <family val="2"/>
    </font>
    <font>
      <sz val="8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0"/>
      <name val="Arial"/>
      <family val="2"/>
    </font>
    <font>
      <sz val="9"/>
      <color indexed="50"/>
      <name val="Arial"/>
      <family val="2"/>
    </font>
    <font>
      <sz val="10"/>
      <color indexed="55"/>
      <name val="Calibri"/>
      <family val="2"/>
    </font>
    <font>
      <sz val="10"/>
      <color indexed="55"/>
      <name val="Gill Sans MT"/>
      <family val="2"/>
    </font>
    <font>
      <sz val="9"/>
      <color indexed="54"/>
      <name val="Gill Sans MT"/>
      <family val="2"/>
    </font>
    <font>
      <sz val="9"/>
      <color indexed="55"/>
      <name val="Calibri"/>
      <family val="2"/>
    </font>
    <font>
      <sz val="8.25"/>
      <color indexed="55"/>
      <name val="Calibri"/>
      <family val="2"/>
    </font>
    <font>
      <sz val="5.5"/>
      <color indexed="55"/>
      <name val="Arial"/>
      <family val="2"/>
    </font>
    <font>
      <sz val="10"/>
      <color indexed="48"/>
      <name val="Calibri"/>
      <family val="2"/>
    </font>
    <font>
      <b/>
      <sz val="10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ahoma;Tahoma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Calibri;Calibri"/>
      <family val="2"/>
    </font>
    <font>
      <sz val="12"/>
      <color rgb="FF000000"/>
      <name val="Calibri;Calibri"/>
      <family val="2"/>
    </font>
    <font>
      <b/>
      <sz val="9"/>
      <color rgb="FF000000"/>
      <name val="Calibri;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14141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4494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8EEE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 style="medium"/>
      <bottom style="thin"/>
    </border>
    <border>
      <left/>
      <right/>
      <top/>
      <bottom style="thin">
        <color rgb="FF999999"/>
      </bottom>
    </border>
    <border>
      <left/>
      <right/>
      <top style="thin">
        <color rgb="FF999999"/>
      </top>
      <bottom style="medium"/>
    </border>
    <border>
      <left/>
      <right/>
      <top/>
      <bottom style="thin">
        <color rgb="FF8FAADC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 style="thin">
        <color rgb="FF8FAADC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0" fillId="0" borderId="0" applyBorder="0" applyProtection="0">
      <alignment horizontal="left"/>
    </xf>
    <xf numFmtId="0" fontId="49" fillId="0" borderId="2" applyNumberFormat="0" applyFill="0" applyAlignment="0" applyProtection="0"/>
    <xf numFmtId="0" fontId="0" fillId="0" borderId="0" applyBorder="0" applyProtection="0">
      <alignment/>
    </xf>
    <xf numFmtId="0" fontId="50" fillId="27" borderId="1" applyNumberFormat="0" applyAlignment="0" applyProtection="0"/>
    <xf numFmtId="0" fontId="51" fillId="28" borderId="0" applyNumberFormat="0" applyBorder="0" applyAlignment="0" applyProtection="0"/>
    <xf numFmtId="168" fontId="0" fillId="0" borderId="0" applyBorder="0" applyProtection="0">
      <alignment/>
    </xf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167" fontId="0" fillId="0" borderId="0" applyBorder="0" applyProtection="0">
      <alignment/>
    </xf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16">
    <xf numFmtId="0" fontId="0" fillId="0" borderId="0" xfId="0" applyAlignment="1">
      <alignment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49" fontId="63" fillId="0" borderId="11" xfId="0" applyNumberFormat="1" applyFont="1" applyBorder="1" applyAlignment="1">
      <alignment/>
    </xf>
    <xf numFmtId="4" fontId="63" fillId="0" borderId="11" xfId="0" applyNumberFormat="1" applyFont="1" applyBorder="1" applyAlignment="1">
      <alignment/>
    </xf>
    <xf numFmtId="164" fontId="63" fillId="0" borderId="11" xfId="0" applyNumberFormat="1" applyFont="1" applyBorder="1" applyAlignment="1">
      <alignment/>
    </xf>
    <xf numFmtId="49" fontId="64" fillId="34" borderId="12" xfId="0" applyNumberFormat="1" applyFont="1" applyFill="1" applyBorder="1" applyAlignment="1">
      <alignment/>
    </xf>
    <xf numFmtId="3" fontId="65" fillId="34" borderId="12" xfId="0" applyNumberFormat="1" applyFont="1" applyFill="1" applyBorder="1" applyAlignment="1">
      <alignment/>
    </xf>
    <xf numFmtId="165" fontId="65" fillId="34" borderId="12" xfId="0" applyNumberFormat="1" applyFont="1" applyFill="1" applyBorder="1" applyAlignment="1">
      <alignment/>
    </xf>
    <xf numFmtId="166" fontId="65" fillId="34" borderId="12" xfId="0" applyNumberFormat="1" applyFont="1" applyFill="1" applyBorder="1" applyAlignment="1">
      <alignment/>
    </xf>
    <xf numFmtId="49" fontId="65" fillId="34" borderId="12" xfId="0" applyNumberFormat="1" applyFont="1" applyFill="1" applyBorder="1" applyAlignment="1">
      <alignment/>
    </xf>
    <xf numFmtId="49" fontId="65" fillId="0" borderId="13" xfId="0" applyNumberFormat="1" applyFont="1" applyBorder="1" applyAlignment="1">
      <alignment/>
    </xf>
    <xf numFmtId="3" fontId="65" fillId="0" borderId="13" xfId="0" applyNumberFormat="1" applyFont="1" applyBorder="1" applyAlignment="1">
      <alignment/>
    </xf>
    <xf numFmtId="165" fontId="65" fillId="0" borderId="13" xfId="0" applyNumberFormat="1" applyFont="1" applyBorder="1" applyAlignment="1">
      <alignment/>
    </xf>
    <xf numFmtId="0" fontId="65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3" fontId="66" fillId="0" borderId="10" xfId="0" applyNumberFormat="1" applyFont="1" applyBorder="1" applyAlignment="1">
      <alignment vertical="center" wrapText="1"/>
    </xf>
    <xf numFmtId="166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68" fillId="0" borderId="10" xfId="0" applyFont="1" applyBorder="1" applyAlignment="1">
      <alignment/>
    </xf>
    <xf numFmtId="0" fontId="62" fillId="0" borderId="10" xfId="0" applyFont="1" applyBorder="1" applyAlignment="1">
      <alignment vertical="center" wrapText="1"/>
    </xf>
    <xf numFmtId="3" fontId="62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wrapText="1"/>
    </xf>
    <xf numFmtId="0" fontId="70" fillId="35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0" fillId="35" borderId="0" xfId="0" applyFont="1" applyFill="1" applyBorder="1" applyAlignment="1">
      <alignment/>
    </xf>
    <xf numFmtId="166" fontId="71" fillId="0" borderId="0" xfId="52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7" fontId="13" fillId="0" borderId="0" xfId="52" applyFont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13" fillId="36" borderId="0" xfId="0" applyFont="1" applyFill="1" applyAlignment="1">
      <alignment/>
    </xf>
    <xf numFmtId="3" fontId="13" fillId="36" borderId="0" xfId="0" applyNumberFormat="1" applyFont="1" applyFill="1" applyAlignment="1">
      <alignment/>
    </xf>
    <xf numFmtId="166" fontId="13" fillId="36" borderId="0" xfId="0" applyNumberFormat="1" applyFont="1" applyFill="1" applyAlignment="1">
      <alignment/>
    </xf>
    <xf numFmtId="167" fontId="13" fillId="36" borderId="0" xfId="52" applyFont="1" applyFill="1" applyBorder="1" applyAlignment="1" applyProtection="1">
      <alignment/>
      <protection/>
    </xf>
    <xf numFmtId="169" fontId="13" fillId="0" borderId="0" xfId="46" applyNumberFormat="1" applyFont="1" applyBorder="1" applyAlignment="1" applyProtection="1">
      <alignment/>
      <protection/>
    </xf>
    <xf numFmtId="0" fontId="13" fillId="0" borderId="15" xfId="0" applyFont="1" applyBorder="1" applyAlignment="1">
      <alignment/>
    </xf>
    <xf numFmtId="169" fontId="13" fillId="0" borderId="15" xfId="46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36" borderId="0" xfId="0" applyNumberFormat="1" applyFill="1" applyAlignment="1">
      <alignment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7" fontId="0" fillId="36" borderId="0" xfId="52" applyFill="1" applyBorder="1" applyAlignment="1" applyProtection="1">
      <alignment/>
      <protection/>
    </xf>
    <xf numFmtId="166" fontId="0" fillId="0" borderId="0" xfId="0" applyNumberFormat="1" applyAlignment="1">
      <alignment/>
    </xf>
    <xf numFmtId="167" fontId="0" fillId="0" borderId="0" xfId="52" applyBorder="1" applyAlignment="1" applyProtection="1">
      <alignment/>
      <protection/>
    </xf>
    <xf numFmtId="49" fontId="72" fillId="0" borderId="11" xfId="0" applyNumberFormat="1" applyFont="1" applyBorder="1" applyAlignment="1">
      <alignment/>
    </xf>
    <xf numFmtId="49" fontId="65" fillId="34" borderId="12" xfId="0" applyNumberFormat="1" applyFont="1" applyFill="1" applyBorder="1" applyAlignment="1">
      <alignment/>
    </xf>
    <xf numFmtId="0" fontId="65" fillId="34" borderId="12" xfId="0" applyFont="1" applyFill="1" applyBorder="1" applyAlignment="1">
      <alignment/>
    </xf>
    <xf numFmtId="3" fontId="65" fillId="34" borderId="12" xfId="0" applyNumberFormat="1" applyFont="1" applyFill="1" applyBorder="1" applyAlignment="1">
      <alignment/>
    </xf>
    <xf numFmtId="49" fontId="65" fillId="0" borderId="13" xfId="0" applyNumberFormat="1" applyFont="1" applyBorder="1" applyAlignment="1">
      <alignment/>
    </xf>
    <xf numFmtId="3" fontId="65" fillId="0" borderId="13" xfId="0" applyNumberFormat="1" applyFont="1" applyBorder="1" applyAlignment="1">
      <alignment/>
    </xf>
    <xf numFmtId="166" fontId="13" fillId="0" borderId="15" xfId="0" applyNumberFormat="1" applyFont="1" applyBorder="1" applyAlignment="1">
      <alignment/>
    </xf>
    <xf numFmtId="49" fontId="72" fillId="0" borderId="16" xfId="0" applyNumberFormat="1" applyFont="1" applyBorder="1" applyAlignment="1">
      <alignment/>
    </xf>
    <xf numFmtId="166" fontId="72" fillId="0" borderId="16" xfId="0" applyNumberFormat="1" applyFont="1" applyBorder="1" applyAlignment="1">
      <alignment/>
    </xf>
    <xf numFmtId="166" fontId="72" fillId="0" borderId="11" xfId="0" applyNumberFormat="1" applyFont="1" applyBorder="1" applyAlignment="1">
      <alignment/>
    </xf>
    <xf numFmtId="166" fontId="65" fillId="34" borderId="12" xfId="0" applyNumberFormat="1" applyFont="1" applyFill="1" applyBorder="1" applyAlignment="1">
      <alignment/>
    </xf>
    <xf numFmtId="0" fontId="65" fillId="0" borderId="13" xfId="0" applyFont="1" applyBorder="1" applyAlignment="1">
      <alignment/>
    </xf>
    <xf numFmtId="1" fontId="13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73" fillId="0" borderId="0" xfId="0" applyFont="1" applyAlignment="1">
      <alignment/>
    </xf>
    <xf numFmtId="0" fontId="65" fillId="0" borderId="15" xfId="0" applyFont="1" applyBorder="1" applyAlignment="1">
      <alignment/>
    </xf>
    <xf numFmtId="3" fontId="65" fillId="0" borderId="15" xfId="0" applyNumberFormat="1" applyFont="1" applyBorder="1" applyAlignment="1">
      <alignment/>
    </xf>
    <xf numFmtId="3" fontId="6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5" xfId="0" applyNumberFormat="1" applyBorder="1" applyAlignment="1">
      <alignment/>
    </xf>
    <xf numFmtId="0" fontId="17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7" xfId="43" applyFont="1" applyBorder="1" applyAlignment="1" applyProtection="1">
      <alignment/>
      <protection/>
    </xf>
    <xf numFmtId="0" fontId="0" fillId="0" borderId="0" xfId="43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0" fillId="0" borderId="18" xfId="41" applyFont="1" applyBorder="1" applyProtection="1">
      <alignment horizontal="left"/>
      <protection/>
    </xf>
    <xf numFmtId="169" fontId="0" fillId="0" borderId="0" xfId="46" applyNumberFormat="1" applyBorder="1" applyAlignment="1" applyProtection="1">
      <alignment/>
      <protection/>
    </xf>
    <xf numFmtId="0" fontId="0" fillId="0" borderId="19" xfId="41" applyFont="1" applyBorder="1" applyProtection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3" fontId="70" fillId="35" borderId="14" xfId="0" applyNumberFormat="1" applyFont="1" applyFill="1" applyBorder="1" applyAlignment="1">
      <alignment/>
    </xf>
    <xf numFmtId="3" fontId="0" fillId="0" borderId="0" xfId="0" applyNumberFormat="1" applyFont="1" applyAlignment="1">
      <alignment horizontal="left"/>
    </xf>
    <xf numFmtId="0" fontId="60" fillId="37" borderId="21" xfId="0" applyFont="1" applyFill="1" applyBorder="1" applyAlignment="1">
      <alignment/>
    </xf>
    <xf numFmtId="0" fontId="60" fillId="37" borderId="2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0" xfId="52" applyNumberFormat="1" applyFont="1">
      <alignment/>
    </xf>
    <xf numFmtId="170" fontId="0" fillId="0" borderId="0" xfId="46" applyNumberFormat="1" applyFont="1">
      <alignment/>
    </xf>
    <xf numFmtId="170" fontId="0" fillId="0" borderId="0" xfId="0" applyNumberFormat="1" applyAlignment="1">
      <alignment/>
    </xf>
    <xf numFmtId="3" fontId="33" fillId="39" borderId="26" xfId="43" applyNumberFormat="1" applyFont="1" applyFill="1" applyBorder="1" applyProtection="1">
      <alignment/>
      <protection/>
    </xf>
    <xf numFmtId="3" fontId="34" fillId="40" borderId="27" xfId="41" applyNumberFormat="1" applyFont="1" applyFill="1" applyBorder="1" applyAlignment="1" applyProtection="1">
      <alignment/>
      <protection/>
    </xf>
    <xf numFmtId="3" fontId="34" fillId="39" borderId="28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74" fillId="39" borderId="25" xfId="0" applyNumberFormat="1" applyFont="1" applyFill="1" applyBorder="1" applyAlignment="1">
      <alignment/>
    </xf>
    <xf numFmtId="3" fontId="75" fillId="40" borderId="25" xfId="0" applyNumberFormat="1" applyFont="1" applyFill="1" applyBorder="1" applyAlignment="1">
      <alignment/>
    </xf>
    <xf numFmtId="3" fontId="75" fillId="39" borderId="25" xfId="0" applyNumberFormat="1" applyFont="1" applyFill="1" applyBorder="1" applyAlignment="1">
      <alignment/>
    </xf>
    <xf numFmtId="0" fontId="76" fillId="39" borderId="0" xfId="0" applyFont="1" applyFill="1" applyAlignment="1">
      <alignment/>
    </xf>
    <xf numFmtId="0" fontId="13" fillId="0" borderId="15" xfId="0" applyFont="1" applyBorder="1" applyAlignment="1">
      <alignment/>
    </xf>
    <xf numFmtId="170" fontId="13" fillId="0" borderId="15" xfId="46" applyNumberFormat="1" applyFont="1" applyBorder="1">
      <alignment/>
    </xf>
    <xf numFmtId="170" fontId="1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77" fillId="0" borderId="15" xfId="0" applyNumberFormat="1" applyFont="1" applyBorder="1" applyAlignment="1">
      <alignment/>
    </xf>
    <xf numFmtId="3" fontId="78" fillId="0" borderId="15" xfId="0" applyNumberFormat="1" applyFont="1" applyBorder="1" applyAlignment="1">
      <alignment/>
    </xf>
    <xf numFmtId="10" fontId="0" fillId="0" borderId="15" xfId="52" applyNumberFormat="1" applyBorder="1">
      <alignment/>
    </xf>
    <xf numFmtId="10" fontId="0" fillId="0" borderId="15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 de la table dynamique" xfId="41"/>
    <cellStyle name="Cellule liée" xfId="42"/>
    <cellStyle name="Champ de la table dynamiqu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2C5BB"/>
      <rgbColor rgb="008B8B8B"/>
      <rgbColor rgb="008FAADC"/>
      <rgbColor rgb="007030A0"/>
      <rgbColor rgb="00FEF0D3"/>
      <rgbColor rgb="00E8EEE5"/>
      <rgbColor rgb="00660066"/>
      <rgbColor rgb="00D36F68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DAE3F3"/>
      <rgbColor rgb="00C6EFCE"/>
      <rgbColor rgb="00EEEEEE"/>
      <rgbColor rgb="0099CCFF"/>
      <rgbColor rgb="00FF99CC"/>
      <rgbColor rgb="00CC99FF"/>
      <rgbColor rgb="00FFC7CE"/>
      <rgbColor rgb="003366FF"/>
      <rgbColor rgb="0046B2B5"/>
      <rgbColor rgb="0099CC00"/>
      <rgbColor rgb="00FFC000"/>
      <rgbColor rgb="00F8B323"/>
      <rgbColor rgb="00FF6600"/>
      <rgbColor rgb="00656A59"/>
      <rgbColor rgb="00999999"/>
      <rgbColor rgb="00003366"/>
      <rgbColor rgb="0070AD47"/>
      <rgbColor rgb="00141413"/>
      <rgbColor rgb="00333300"/>
      <rgbColor rgb="00993300"/>
      <rgbColor rgb="00993366"/>
      <rgbColor rgb="0059595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Chart Title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95"/>
          <c:w val="0.9715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'pays origine sûrs'!$J$1:$J$1</c:f>
              <c:strCache>
                <c:ptCount val="1"/>
                <c:pt idx="0">
                  <c:v>réfugié</c:v>
                </c:pt>
              </c:strCache>
            </c:strRef>
          </c:tx>
          <c:spPr>
            <a:solidFill>
              <a:srgbClr val="F8B3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'pays origine sûrs'!$B$2:$I$15</c:f>
              <c:multiLvlStrCache/>
            </c:multiLvlStrRef>
          </c:cat>
          <c:val>
            <c:numRef>
              <c:f>'pays origine sûrs'!$J$2:$J$15</c:f>
              <c:numCache/>
            </c:numRef>
          </c:val>
        </c:ser>
        <c:ser>
          <c:idx val="1"/>
          <c:order val="1"/>
          <c:tx>
            <c:strRef>
              <c:f>'pays origine sûrs'!$K$1:$K$1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656A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'pays origine sûrs'!$B$2:$I$15</c:f>
              <c:multiLvlStrCache/>
            </c:multiLvlStrRef>
          </c:cat>
          <c:val>
            <c:numRef>
              <c:f>'pays origine sûrs'!$K$2:$K$15</c:f>
              <c:numCache/>
            </c:numRef>
          </c:val>
        </c:ser>
        <c:ser>
          <c:idx val="2"/>
          <c:order val="2"/>
          <c:tx>
            <c:strRef>
              <c:f>'pays origine sûrs'!$L$1:$L$1</c:f>
              <c:strCache>
                <c:ptCount val="1"/>
                <c:pt idx="0">
                  <c:v>Rejets  </c:v>
                </c:pt>
              </c:strCache>
            </c:strRef>
          </c:tx>
          <c:spPr>
            <a:solidFill>
              <a:srgbClr val="46B2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'pays origine sûrs'!$B$2:$I$15</c:f>
              <c:multiLvlStrCache/>
            </c:multiLvlStrRef>
          </c:cat>
          <c:val>
            <c:numRef>
              <c:f>'pays origine sûrs'!$L$2:$L$15</c:f>
              <c:numCache/>
            </c:numRef>
          </c:val>
        </c:ser>
        <c:overlap val="100"/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5548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75"/>
          <c:y val="0.85775"/>
          <c:w val="0.324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59595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décisions CNDA pour pays considérés comme sûrs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59"/>
          <c:w val="0.983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'pays origine sûrs'!$J$1:$J$1</c:f>
              <c:strCache>
                <c:ptCount val="1"/>
                <c:pt idx="0">
                  <c:v>réfugié</c:v>
                </c:pt>
              </c:strCache>
            </c:strRef>
          </c:tx>
          <c:spPr>
            <a:solidFill>
              <a:srgbClr val="F8B3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'pays origine sûrs'!$B$2:$I$15</c:f>
              <c:multiLvlStrCache/>
            </c:multiLvlStrRef>
          </c:cat>
          <c:val>
            <c:numRef>
              <c:f>'pays origine sûrs'!$J$2:$J$15</c:f>
              <c:numCache/>
            </c:numRef>
          </c:val>
        </c:ser>
        <c:ser>
          <c:idx val="1"/>
          <c:order val="1"/>
          <c:tx>
            <c:strRef>
              <c:f>'pays origine sûrs'!$K$1:$K$1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'pays origine sûrs'!$B$2:$I$15</c:f>
              <c:multiLvlStrCache/>
            </c:multiLvlStrRef>
          </c:cat>
          <c:val>
            <c:numRef>
              <c:f>'pays origine sûrs'!$K$2:$K$15</c:f>
              <c:numCache/>
            </c:numRef>
          </c:val>
        </c:ser>
        <c:ser>
          <c:idx val="2"/>
          <c:order val="2"/>
          <c:tx>
            <c:strRef>
              <c:f>'pays origine sûrs'!$L$1:$L$1</c:f>
              <c:strCache>
                <c:ptCount val="1"/>
                <c:pt idx="0">
                  <c:v>Rejets 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'pays origine sûrs'!$B$2:$I$15</c:f>
              <c:multiLvlStrCache/>
            </c:multiLvlStrRef>
          </c:cat>
          <c:val>
            <c:numRef>
              <c:f>'pays origine sûrs'!$L$2:$L$15</c:f>
              <c:numCache/>
            </c:numRef>
          </c:val>
        </c:ser>
        <c:overlap val="100"/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554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4375"/>
          <c:w val="0.186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59595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Demandes d'aide juridictionnelle et décisions rendues 2014-2019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91"/>
          <c:w val="0.971"/>
          <c:h val="0.7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'AJ'!$A$5:$A$5</c:f>
              <c:strCache>
                <c:ptCount val="1"/>
                <c:pt idx="0">
                  <c:v>accords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'AJ'!$B$5:$G$5</c:f>
              <c:numCache/>
            </c:numRef>
          </c:val>
        </c:ser>
        <c:ser>
          <c:idx val="1"/>
          <c:order val="1"/>
          <c:tx>
            <c:strRef>
              <c:f>'AJ'!$A$6:$A$6</c:f>
              <c:strCache>
                <c:ptCount val="1"/>
                <c:pt idx="0">
                  <c:v>rejets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'AJ'!$B$6:$G$6</c:f>
              <c:numCache/>
            </c:numRef>
          </c:val>
        </c:ser>
        <c:overlap val="100"/>
        <c:gapWidth val="219"/>
        <c:axId val="7183413"/>
        <c:axId val="64650718"/>
      </c:barChart>
      <c:lineChart>
        <c:grouping val="stacked"/>
        <c:varyColors val="0"/>
        <c:ser>
          <c:idx val="2"/>
          <c:order val="2"/>
          <c:tx>
            <c:strRef>
              <c:f>'AJ'!$A$3:$A$3</c:f>
              <c:strCache>
                <c:ptCount val="1"/>
                <c:pt idx="0">
                  <c:v>Demandes d’AJ 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'AJ'!$B$3:$G$3</c:f>
              <c:numCache/>
            </c:numRef>
          </c:val>
          <c:smooth val="0"/>
        </c:ser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183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9115"/>
          <c:w val="0.585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décisions prises par la CNDA en 2019 par type
source RA CNDA</a:t>
            </a:r>
          </a:p>
        </c:rich>
      </c:tx>
      <c:layout>
        <c:manualLayout>
          <c:xMode val="factor"/>
          <c:yMode val="factor"/>
          <c:x val="-0.002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38325"/>
          <c:w val="0.84325"/>
          <c:h val="0.3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'GLOBAL CNDA'!$E$4:$E$4</c:f>
              <c:strCache>
                <c:ptCount val="1"/>
                <c:pt idx="0">
                  <c:v>ANNULATIONS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tx>
            <c:strRef>
              <c:f>'GLOBAL CNDA'!$F$4:$F$4</c:f>
              <c:strCache>
                <c:ptCount val="1"/>
                <c:pt idx="0">
                  <c:v>REJETS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8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"/>
          <c:y val="0.88925"/>
          <c:w val="0.386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recours par procédure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"/>
          <c:y val="0.23225"/>
          <c:w val="0.30525"/>
          <c:h val="0.55375"/>
        </c:manualLayout>
      </c:layout>
      <c:pieChart>
        <c:varyColors val="1"/>
        <c:ser>
          <c:idx val="0"/>
          <c:order val="0"/>
          <c:spPr>
            <a:solidFill>
              <a:srgbClr val="F8B32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Pt>
            <c:idx val="0"/>
            <c:spPr>
              <a:solidFill>
                <a:srgbClr val="F8B323"/>
              </a:solidFill>
              <a:ln w="12700">
                <a:solidFill>
                  <a:srgbClr val="EEEEEE"/>
                </a:solidFill>
              </a:ln>
            </c:spPr>
          </c:dPt>
          <c:dPt>
            <c:idx val="1"/>
            <c:spPr>
              <a:solidFill>
                <a:srgbClr val="656A59"/>
              </a:solidFill>
              <a:ln w="12700">
                <a:solidFill>
                  <a:srgbClr val="EEEEEE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'GLOBAL CNDA'!$A$1:$B$1</c:f>
              <c:strCache/>
            </c:strRef>
          </c:cat>
          <c:val>
            <c:numRef>
              <c:f>'GLOBAL CNDA'!$A$2:$B$2</c:f>
              <c:numCache/>
            </c:numRef>
          </c:val>
        </c:ser>
        <c:ser>
          <c:idx val="1"/>
          <c:order val="1"/>
          <c:spPr>
            <a:solidFill>
              <a:srgbClr val="656A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Pt>
            <c:idx val="0"/>
            <c:spPr>
              <a:solidFill>
                <a:srgbClr val="F8B323"/>
              </a:solidFill>
              <a:ln w="12700">
                <a:solidFill>
                  <a:srgbClr val="EEEEEE"/>
                </a:solidFill>
              </a:ln>
            </c:spPr>
          </c:dPt>
          <c:dPt>
            <c:idx val="1"/>
            <c:spPr>
              <a:solidFill>
                <a:srgbClr val="656A59"/>
              </a:solidFill>
              <a:ln w="12700">
                <a:solidFill>
                  <a:srgbClr val="EEEEEE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'GLOBAL CNDA'!$A$1:$B$1</c:f>
              <c:strCache/>
            </c:strRef>
          </c:cat>
          <c:val>
            <c:numRef>
              <c:f>'GLOBAL CNDA'!$A$3:$B$3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892"/>
          <c:w val="0.507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recours décisions et dossiers en instance à la CNDA
source CNDA 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8725"/>
          <c:w val="0.987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CNDA'!$B$40:$B$40</c:f>
              <c:strCache>
                <c:ptCount val="1"/>
                <c:pt idx="0">
                  <c:v>recours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'GLOBAL CNDA'!$A$41:$A$52</c:f>
              <c:numCache/>
            </c:numRef>
          </c:cat>
          <c:val>
            <c:numRef>
              <c:f>'GLOBAL CNDA'!$B$41:$B$52</c:f>
              <c:numCache/>
            </c:numRef>
          </c:val>
        </c:ser>
        <c:ser>
          <c:idx val="1"/>
          <c:order val="1"/>
          <c:tx>
            <c:strRef>
              <c:f>'GLOBAL CNDA'!$C$39:$C$39</c:f>
              <c:strCache>
                <c:ptCount val="1"/>
                <c:pt idx="0">
                  <c:v>décisions</c:v>
                </c:pt>
              </c:strCache>
            </c:strRef>
          </c:tx>
          <c:spPr>
            <a:solidFill>
              <a:srgbClr val="FEF0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'GLOBAL CNDA'!$A$41:$A$52</c:f>
              <c:numCache/>
            </c:numRef>
          </c:cat>
          <c:val>
            <c:numRef>
              <c:f>'GLOBAL CNDA'!$C$40:$C$51</c:f>
              <c:numCache/>
            </c:numRef>
          </c:val>
        </c:ser>
        <c:ser>
          <c:idx val="2"/>
          <c:order val="2"/>
          <c:tx>
            <c:strRef>
              <c:f>'GLOBAL CNDA'!$D$40:$D$40</c:f>
              <c:strCache>
                <c:ptCount val="1"/>
                <c:pt idx="0">
                  <c:v>en instance</c:v>
                </c:pt>
              </c:strCache>
            </c:strRef>
          </c:tx>
          <c:spPr>
            <a:solidFill>
              <a:srgbClr val="C2C5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'GLOBAL CNDA'!$A$41:$A$52</c:f>
              <c:numCache/>
            </c:numRef>
          </c:cat>
          <c:val>
            <c:numRef>
              <c:f>'GLOBAL CNDA'!$D$41:$D$52</c:f>
              <c:numCache/>
            </c:numRef>
          </c:val>
        </c:ser>
        <c:gapWidth val="219"/>
        <c:axId val="19950985"/>
        <c:axId val="45341138"/>
      </c:barChart>
      <c:lineChart>
        <c:grouping val="standard"/>
        <c:varyColors val="0"/>
        <c:ser>
          <c:idx val="3"/>
          <c:order val="3"/>
          <c:tx>
            <c:strRef>
              <c:f>'GLOBAL CNDA'!$E$40:$E$40</c:f>
              <c:strCache>
                <c:ptCount val="1"/>
                <c:pt idx="0">
                  <c:v>délai moyen constaté</c:v>
                </c:pt>
              </c:strCache>
            </c:strRef>
          </c:tx>
          <c:spPr>
            <a:ln w="25400">
              <a:solidFill>
                <a:srgbClr val="D36F6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'GLOBAL CNDA'!$A$41:$A$52</c:f>
              <c:numCache/>
            </c:numRef>
          </c:cat>
          <c:val>
            <c:numRef>
              <c:f>'GLOBAL CNDA'!$E$41:$E$52</c:f>
              <c:numCache/>
            </c:numRef>
          </c:val>
          <c:smooth val="0"/>
        </c:ser>
        <c:axId val="5417059"/>
        <c:axId val="48753532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50985"/>
        <c:crossesAt val="1"/>
        <c:crossBetween val="between"/>
        <c:dispUnits/>
      </c:valAx>
      <c:catAx>
        <c:axId val="5417059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70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5"/>
          <c:y val="0.91325"/>
          <c:w val="0.793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type de décisions prises par la CNDA  </a:t>
            </a:r>
          </a:p>
        </c:rich>
      </c:tx>
      <c:layout>
        <c:manualLayout>
          <c:xMode val="factor"/>
          <c:yMode val="factor"/>
          <c:x val="0.11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75"/>
          <c:y val="0.216"/>
          <c:w val="0.51575"/>
          <c:h val="0.68875"/>
        </c:manualLayout>
      </c:layout>
      <c:pieChart>
        <c:varyColors val="1"/>
        <c:ser>
          <c:idx val="0"/>
          <c:order val="0"/>
          <c:spPr>
            <a:solidFill>
              <a:srgbClr val="F8B323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100"/>
                  </a:solidFill>
                </c14:spPr>
              </c14:invertSolidFillFmt>
            </c:ext>
          </c:extLst>
          <c:dPt>
            <c:idx val="0"/>
            <c:spPr>
              <a:solidFill>
                <a:srgbClr val="F8B323"/>
              </a:solidFill>
              <a:ln w="12700">
                <a:solidFill>
                  <a:srgbClr val="EEEEEE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8"/>
          <c:y val="0.5305"/>
          <c:w val="0.051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704850</xdr:colOff>
      <xdr:row>17</xdr:row>
      <xdr:rowOff>28575</xdr:rowOff>
    </xdr:from>
    <xdr:ext cx="4219575" cy="2095500"/>
    <xdr:graphicFrame>
      <xdr:nvGraphicFramePr>
        <xdr:cNvPr id="1" name="Graphique 1"/>
        <xdr:cNvGraphicFramePr/>
      </xdr:nvGraphicFramePr>
      <xdr:xfrm>
        <a:off x="4229100" y="1647825"/>
        <a:ext cx="42195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704850</xdr:colOff>
      <xdr:row>17</xdr:row>
      <xdr:rowOff>28575</xdr:rowOff>
    </xdr:from>
    <xdr:ext cx="7277100" cy="4486275"/>
    <xdr:graphicFrame>
      <xdr:nvGraphicFramePr>
        <xdr:cNvPr id="2" name="Graphique 2"/>
        <xdr:cNvGraphicFramePr/>
      </xdr:nvGraphicFramePr>
      <xdr:xfrm>
        <a:off x="4933950" y="1647825"/>
        <a:ext cx="72771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8</xdr:row>
      <xdr:rowOff>133350</xdr:rowOff>
    </xdr:from>
    <xdr:ext cx="4505325" cy="2924175"/>
    <xdr:graphicFrame>
      <xdr:nvGraphicFramePr>
        <xdr:cNvPr id="1" name="Graphique 1"/>
        <xdr:cNvGraphicFramePr/>
      </xdr:nvGraphicFramePr>
      <xdr:xfrm>
        <a:off x="2476500" y="1428750"/>
        <a:ext cx="4505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0</xdr:rowOff>
    </xdr:from>
    <xdr:ext cx="3638550" cy="2190750"/>
    <xdr:graphicFrame>
      <xdr:nvGraphicFramePr>
        <xdr:cNvPr id="1" name="Graphique 3"/>
        <xdr:cNvGraphicFramePr/>
      </xdr:nvGraphicFramePr>
      <xdr:xfrm>
        <a:off x="9296400" y="485775"/>
        <a:ext cx="36385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1314450</xdr:colOff>
      <xdr:row>19</xdr:row>
      <xdr:rowOff>133350</xdr:rowOff>
    </xdr:from>
    <xdr:ext cx="4238625" cy="2133600"/>
    <xdr:graphicFrame>
      <xdr:nvGraphicFramePr>
        <xdr:cNvPr id="2" name="Graphique 4"/>
        <xdr:cNvGraphicFramePr/>
      </xdr:nvGraphicFramePr>
      <xdr:xfrm>
        <a:off x="5934075" y="2733675"/>
        <a:ext cx="4238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2085975</xdr:colOff>
      <xdr:row>52</xdr:row>
      <xdr:rowOff>123825</xdr:rowOff>
    </xdr:from>
    <xdr:ext cx="5105400" cy="2628900"/>
    <xdr:graphicFrame>
      <xdr:nvGraphicFramePr>
        <xdr:cNvPr id="3" name="Graphique 1"/>
        <xdr:cNvGraphicFramePr/>
      </xdr:nvGraphicFramePr>
      <xdr:xfrm>
        <a:off x="2085975" y="7600950"/>
        <a:ext cx="51054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1295400</xdr:colOff>
      <xdr:row>89</xdr:row>
      <xdr:rowOff>76200</xdr:rowOff>
    </xdr:from>
    <xdr:ext cx="3629025" cy="2476500"/>
    <xdr:graphicFrame>
      <xdr:nvGraphicFramePr>
        <xdr:cNvPr id="4" name="Graphique 2"/>
        <xdr:cNvGraphicFramePr/>
      </xdr:nvGraphicFramePr>
      <xdr:xfrm>
        <a:off x="1295400" y="13163550"/>
        <a:ext cx="36290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ANDEURS%20EN%20INSTANCE%20OFPRA%20CND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EURS EN INSTANCE OFPRA CN"/>
    </sheetNames>
  </externalBook>
</externalLink>
</file>

<file path=xl/tables/table1.xml><?xml version="1.0" encoding="utf-8"?>
<table xmlns="http://schemas.openxmlformats.org/spreadsheetml/2006/main" id="1" name="Tableau1" displayName="Tableau1" ref="A1:H34" comment="" totalsRowShown="0">
  <autoFilter ref="A1:H34"/>
  <tableColumns count="8">
    <tableColumn id="1" name="GEO/TIME"/>
    <tableColumn id="2" name="2018M12"/>
    <tableColumn id="3" name="2019M12"/>
    <tableColumn id="4" name="Total"/>
    <tableColumn id="5" name="2018M122"/>
    <tableColumn id="6" name="2019M123"/>
    <tableColumn id="7" name="différence"/>
    <tableColumn id="8" name="évolu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1" sqref="A21"/>
    </sheetView>
  </sheetViews>
  <sheetFormatPr defaultColWidth="9.140625" defaultRowHeight="12.75"/>
  <cols>
    <col min="1" max="1" width="49.57421875" style="0" customWidth="1"/>
    <col min="2" max="3" width="7.8515625" style="0" customWidth="1"/>
    <col min="4" max="6" width="9.00390625" style="0" customWidth="1"/>
    <col min="7" max="7" width="22.7109375" style="0" customWidth="1"/>
    <col min="8" max="8" width="22.00390625" style="0" customWidth="1"/>
  </cols>
  <sheetData>
    <row r="1" spans="1:8" ht="15.75">
      <c r="A1" s="3" t="s">
        <v>0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  <c r="G1" s="4"/>
      <c r="H1" s="5" t="s">
        <v>1</v>
      </c>
    </row>
    <row r="2" spans="1:8" ht="15">
      <c r="A2" s="6" t="s">
        <v>2</v>
      </c>
      <c r="B2" s="7">
        <v>59335</v>
      </c>
      <c r="C2" s="7">
        <v>63935</v>
      </c>
      <c r="D2" s="7">
        <v>73802</v>
      </c>
      <c r="E2" s="7">
        <v>92338</v>
      </c>
      <c r="F2" s="7">
        <v>101762</v>
      </c>
      <c r="G2" s="8">
        <f aca="true" t="shared" si="0" ref="G2:G19">F2/E2-1</f>
        <v>0.10205982369122135</v>
      </c>
      <c r="H2" s="9"/>
    </row>
    <row r="3" spans="1:8" ht="12.75">
      <c r="A3" s="10" t="s">
        <v>3</v>
      </c>
      <c r="B3" s="7">
        <v>15133</v>
      </c>
      <c r="C3" s="7">
        <v>14436</v>
      </c>
      <c r="D3" s="7">
        <v>19428</v>
      </c>
      <c r="E3" s="7">
        <v>21888</v>
      </c>
      <c r="F3" s="7">
        <v>21768</v>
      </c>
      <c r="G3" s="8">
        <f t="shared" si="0"/>
        <v>-0.005482456140350922</v>
      </c>
      <c r="H3" s="9"/>
    </row>
    <row r="4" spans="1:8" ht="12.75" hidden="1">
      <c r="A4" s="10" t="s">
        <v>4</v>
      </c>
      <c r="B4" s="7">
        <v>74468</v>
      </c>
      <c r="C4" s="7">
        <v>78371</v>
      </c>
      <c r="D4" s="7">
        <v>93230</v>
      </c>
      <c r="E4" s="7">
        <v>114226</v>
      </c>
      <c r="F4" s="7">
        <v>123530</v>
      </c>
      <c r="G4" s="8">
        <f t="shared" si="0"/>
        <v>0.08145255896205761</v>
      </c>
      <c r="H4" s="9"/>
    </row>
    <row r="5" spans="1:8" ht="12.75">
      <c r="A5" s="10" t="s">
        <v>5</v>
      </c>
      <c r="B5" s="7">
        <v>5607</v>
      </c>
      <c r="C5" s="7">
        <v>7355</v>
      </c>
      <c r="D5" s="7">
        <v>7525</v>
      </c>
      <c r="E5" s="7">
        <v>9399</v>
      </c>
      <c r="F5" s="7">
        <v>9084</v>
      </c>
      <c r="G5" s="8">
        <f t="shared" si="0"/>
        <v>-0.03351420363868496</v>
      </c>
      <c r="H5" s="9"/>
    </row>
    <row r="6" spans="1:8" ht="12.75">
      <c r="A6" s="10" t="s">
        <v>6</v>
      </c>
      <c r="B6" s="7">
        <v>80075</v>
      </c>
      <c r="C6" s="7">
        <v>85726</v>
      </c>
      <c r="D6" s="7">
        <v>100755</v>
      </c>
      <c r="E6" s="7">
        <v>123625</v>
      </c>
      <c r="F6" s="7">
        <v>132614</v>
      </c>
      <c r="G6" s="8">
        <f t="shared" si="0"/>
        <v>0.072711830131446</v>
      </c>
      <c r="H6" s="9"/>
    </row>
    <row r="7" spans="1:8" ht="12.75">
      <c r="A7" s="10" t="s">
        <v>7</v>
      </c>
      <c r="B7" s="7">
        <v>62057</v>
      </c>
      <c r="C7" s="7">
        <v>70319</v>
      </c>
      <c r="D7" s="7">
        <v>89288</v>
      </c>
      <c r="E7" s="7">
        <v>93598</v>
      </c>
      <c r="F7" s="7">
        <v>95577</v>
      </c>
      <c r="G7" s="8">
        <f t="shared" si="0"/>
        <v>0.02114361417979027</v>
      </c>
      <c r="H7" s="9"/>
    </row>
    <row r="8" spans="1:8" ht="12.75">
      <c r="A8" s="10" t="s">
        <v>8</v>
      </c>
      <c r="B8" s="7">
        <v>14119</v>
      </c>
      <c r="C8" s="7">
        <v>19982</v>
      </c>
      <c r="D8" s="7">
        <v>23958</v>
      </c>
      <c r="E8" s="7">
        <v>24613</v>
      </c>
      <c r="F8" s="7">
        <v>22532</v>
      </c>
      <c r="G8" s="8">
        <f t="shared" si="0"/>
        <v>-0.08454881566651773</v>
      </c>
      <c r="H8" s="9">
        <f>F8/F7</f>
        <v>0.23574709396612156</v>
      </c>
    </row>
    <row r="9" spans="1:8" ht="12.75">
      <c r="A9" s="10" t="s">
        <v>9</v>
      </c>
      <c r="B9" s="7">
        <f>B8-B10</f>
        <v>11297</v>
      </c>
      <c r="C9" s="7">
        <f>C8-C10</f>
        <v>12321</v>
      </c>
      <c r="D9" s="7">
        <f>D8-D10</f>
        <v>13044</v>
      </c>
      <c r="E9" s="7">
        <f>E8-E10</f>
        <v>14041</v>
      </c>
      <c r="F9" s="7">
        <f>F8-F10</f>
        <v>14066</v>
      </c>
      <c r="G9" s="8">
        <f t="shared" si="0"/>
        <v>0.0017804999643900032</v>
      </c>
      <c r="H9" s="9"/>
    </row>
    <row r="10" spans="1:8" ht="12.75">
      <c r="A10" s="10" t="s">
        <v>10</v>
      </c>
      <c r="B10" s="7">
        <v>2822</v>
      </c>
      <c r="C10" s="7">
        <v>7661</v>
      </c>
      <c r="D10" s="7">
        <v>10914</v>
      </c>
      <c r="E10" s="7">
        <v>10572</v>
      </c>
      <c r="F10" s="7">
        <v>8466</v>
      </c>
      <c r="G10" s="8">
        <f t="shared" si="0"/>
        <v>-0.199205448354143</v>
      </c>
      <c r="H10" s="9"/>
    </row>
    <row r="11" spans="1:8" ht="12.75">
      <c r="A11" s="10" t="s">
        <v>11</v>
      </c>
      <c r="B11" s="7">
        <f>B7-B8</f>
        <v>47938</v>
      </c>
      <c r="C11" s="7">
        <f>C7-C8</f>
        <v>50337</v>
      </c>
      <c r="D11" s="7">
        <f>D7-D8</f>
        <v>65330</v>
      </c>
      <c r="E11" s="7">
        <f>E7-E8</f>
        <v>68985</v>
      </c>
      <c r="F11" s="7">
        <f>F7-F8</f>
        <v>73045</v>
      </c>
      <c r="G11" s="8">
        <f t="shared" si="0"/>
        <v>0.05885337392186707</v>
      </c>
      <c r="H11" s="9"/>
    </row>
    <row r="12" spans="1:8" ht="12.75">
      <c r="A12" s="10" t="s">
        <v>12</v>
      </c>
      <c r="B12" s="7">
        <v>38674</v>
      </c>
      <c r="C12" s="7">
        <v>39986</v>
      </c>
      <c r="D12" s="7">
        <v>53581</v>
      </c>
      <c r="E12" s="7">
        <v>58671</v>
      </c>
      <c r="F12" s="7">
        <v>59091</v>
      </c>
      <c r="G12" s="8">
        <f t="shared" si="0"/>
        <v>0.00715856215165922</v>
      </c>
      <c r="H12" s="9"/>
    </row>
    <row r="13" spans="1:8" ht="12.75">
      <c r="A13" s="10" t="s">
        <v>13</v>
      </c>
      <c r="B13" s="7">
        <v>35979</v>
      </c>
      <c r="C13" s="7">
        <v>42968</v>
      </c>
      <c r="D13" s="7">
        <v>47814</v>
      </c>
      <c r="E13" s="7">
        <v>47314</v>
      </c>
      <c r="F13" s="7">
        <v>66466</v>
      </c>
      <c r="G13" s="8">
        <f t="shared" si="0"/>
        <v>0.40478505304983736</v>
      </c>
      <c r="H13" s="9"/>
    </row>
    <row r="14" spans="1:8" ht="12.75">
      <c r="A14" s="10" t="s">
        <v>14</v>
      </c>
      <c r="B14" s="7">
        <v>5387</v>
      </c>
      <c r="C14" s="7">
        <v>6517</v>
      </c>
      <c r="D14" s="7">
        <v>8006</v>
      </c>
      <c r="E14" s="7">
        <v>8717</v>
      </c>
      <c r="F14" s="7">
        <v>13980</v>
      </c>
      <c r="G14" s="8">
        <f t="shared" si="0"/>
        <v>0.6037627624182631</v>
      </c>
      <c r="H14" s="9">
        <f>F14/F13</f>
        <v>0.21033310263894323</v>
      </c>
    </row>
    <row r="15" spans="1:8" ht="12.75">
      <c r="A15" s="10" t="s">
        <v>15</v>
      </c>
      <c r="B15" s="7">
        <f>B14-B16</f>
        <v>3833</v>
      </c>
      <c r="C15" s="7">
        <f>C14-C16</f>
        <v>4511</v>
      </c>
      <c r="D15" s="7">
        <f>D14-D16</f>
        <v>5399</v>
      </c>
      <c r="E15" s="7">
        <f>E14-E16</f>
        <v>6014</v>
      </c>
      <c r="F15" s="7">
        <f>F14-F16</f>
        <v>9337</v>
      </c>
      <c r="G15" s="8">
        <f t="shared" si="0"/>
        <v>0.5525440638510144</v>
      </c>
      <c r="H15" s="9"/>
    </row>
    <row r="16" spans="1:8" ht="12.75">
      <c r="A16" s="10" t="s">
        <v>16</v>
      </c>
      <c r="B16" s="7">
        <v>1554</v>
      </c>
      <c r="C16" s="7">
        <v>2006</v>
      </c>
      <c r="D16" s="7">
        <v>2607</v>
      </c>
      <c r="E16" s="7">
        <v>2703</v>
      </c>
      <c r="F16" s="7">
        <v>4643</v>
      </c>
      <c r="G16" s="8">
        <f t="shared" si="0"/>
        <v>0.7177210506844247</v>
      </c>
      <c r="H16" s="9"/>
    </row>
    <row r="17" spans="1:8" ht="12.75">
      <c r="A17" s="10" t="s">
        <v>17</v>
      </c>
      <c r="B17" s="7">
        <f>B13-B14</f>
        <v>30592</v>
      </c>
      <c r="C17" s="7">
        <f>C13-C14</f>
        <v>36451</v>
      </c>
      <c r="D17" s="7">
        <f>D13-D14</f>
        <v>39808</v>
      </c>
      <c r="E17" s="7">
        <f>E13-E14</f>
        <v>38597</v>
      </c>
      <c r="F17" s="7">
        <f>F13-F14</f>
        <v>52486</v>
      </c>
      <c r="G17" s="8">
        <f t="shared" si="0"/>
        <v>0.3598466202036428</v>
      </c>
      <c r="H17" s="9"/>
    </row>
    <row r="18" spans="1:8" ht="12.75">
      <c r="A18" s="10" t="s">
        <v>18</v>
      </c>
      <c r="B18" s="7">
        <v>19506</v>
      </c>
      <c r="C18" s="7">
        <v>26499</v>
      </c>
      <c r="D18" s="7">
        <v>31964</v>
      </c>
      <c r="E18" s="7">
        <v>33330</v>
      </c>
      <c r="F18" s="7">
        <v>36512</v>
      </c>
      <c r="G18" s="8">
        <f t="shared" si="0"/>
        <v>0.09546954695469556</v>
      </c>
      <c r="H18" s="9">
        <f>F18/F6</f>
        <v>0.27532538042740584</v>
      </c>
    </row>
    <row r="19" spans="1:8" ht="12.75">
      <c r="A19" s="11" t="s">
        <v>19</v>
      </c>
      <c r="B19" s="12">
        <v>4376</v>
      </c>
      <c r="C19" s="12">
        <v>9667</v>
      </c>
      <c r="D19" s="12">
        <v>13521</v>
      </c>
      <c r="E19" s="12">
        <v>13275</v>
      </c>
      <c r="F19" s="12">
        <v>13109</v>
      </c>
      <c r="G19" s="13">
        <f t="shared" si="0"/>
        <v>-0.012504708097928474</v>
      </c>
      <c r="H19" s="14"/>
    </row>
    <row r="20" ht="12.75">
      <c r="G20" s="15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5"/>
  <sheetViews>
    <sheetView zoomScale="155" zoomScaleNormal="155" workbookViewId="0" topLeftCell="A1">
      <selection activeCell="G1" sqref="G1"/>
    </sheetView>
  </sheetViews>
  <sheetFormatPr defaultColWidth="9.140625" defaultRowHeight="12.75"/>
  <cols>
    <col min="1" max="2" width="11.00390625" style="46" customWidth="1"/>
    <col min="3" max="3" width="11.57421875" style="46" hidden="1" customWidth="1"/>
    <col min="4" max="10" width="11.00390625" style="46" customWidth="1"/>
    <col min="11" max="16384" width="11.00390625" style="0" customWidth="1"/>
  </cols>
  <sheetData>
    <row r="1" spans="1:10" ht="12.75">
      <c r="A1" s="46" t="s">
        <v>38</v>
      </c>
      <c r="B1" s="46" t="s">
        <v>379</v>
      </c>
      <c r="C1" s="46" t="s">
        <v>380</v>
      </c>
      <c r="D1" s="46" t="s">
        <v>420</v>
      </c>
      <c r="E1" s="46" t="s">
        <v>421</v>
      </c>
      <c r="F1" s="46" t="s">
        <v>380</v>
      </c>
      <c r="G1" s="46" t="s">
        <v>381</v>
      </c>
      <c r="H1" s="46" t="s">
        <v>422</v>
      </c>
      <c r="I1" s="46" t="s">
        <v>423</v>
      </c>
      <c r="J1" s="46" t="s">
        <v>384</v>
      </c>
    </row>
    <row r="2" spans="1:10" ht="12.75">
      <c r="A2" s="46" t="s">
        <v>41</v>
      </c>
      <c r="B2" s="46" t="s">
        <v>42</v>
      </c>
      <c r="C2" s="46">
        <v>583</v>
      </c>
      <c r="D2" s="75">
        <v>521</v>
      </c>
      <c r="E2" s="75">
        <v>1208</v>
      </c>
      <c r="F2" s="46">
        <f aca="true" t="shared" si="0" ref="F2:F25">+G2-D2-E2</f>
        <v>583</v>
      </c>
      <c r="G2" s="46">
        <v>2312</v>
      </c>
      <c r="H2" s="61">
        <f aca="true" t="shared" si="1" ref="H2:H25">D2/G2</f>
        <v>0.22534602076124569</v>
      </c>
      <c r="I2" s="61">
        <f aca="true" t="shared" si="2" ref="I2:I25">E2/G2</f>
        <v>0.5224913494809689</v>
      </c>
      <c r="J2" s="61">
        <f aca="true" t="shared" si="3" ref="J2:J33">H2+I2</f>
        <v>0.7478373702422145</v>
      </c>
    </row>
    <row r="3" spans="1:10" ht="12.75">
      <c r="A3" s="46" t="s">
        <v>43</v>
      </c>
      <c r="B3" s="46" t="s">
        <v>299</v>
      </c>
      <c r="C3" s="46">
        <v>4</v>
      </c>
      <c r="D3" s="46">
        <v>1</v>
      </c>
      <c r="F3" s="46">
        <f t="shared" si="0"/>
        <v>4</v>
      </c>
      <c r="G3" s="46">
        <v>5</v>
      </c>
      <c r="H3" s="61">
        <f t="shared" si="1"/>
        <v>0.2</v>
      </c>
      <c r="I3" s="61">
        <f t="shared" si="2"/>
        <v>0</v>
      </c>
      <c r="J3" s="61">
        <f t="shared" si="3"/>
        <v>0.2</v>
      </c>
    </row>
    <row r="4" spans="1:10" ht="12.75">
      <c r="A4" s="46" t="s">
        <v>45</v>
      </c>
      <c r="B4" s="46" t="s">
        <v>46</v>
      </c>
      <c r="C4" s="46">
        <v>5727</v>
      </c>
      <c r="D4" s="46">
        <v>118</v>
      </c>
      <c r="E4" s="46">
        <v>277</v>
      </c>
      <c r="F4" s="46">
        <f t="shared" si="0"/>
        <v>5727</v>
      </c>
      <c r="G4" s="46">
        <v>6122</v>
      </c>
      <c r="H4" s="61">
        <f t="shared" si="1"/>
        <v>0.019274746814766416</v>
      </c>
      <c r="I4" s="61">
        <f t="shared" si="2"/>
        <v>0.04524665142110421</v>
      </c>
      <c r="J4" s="61">
        <f t="shared" si="3"/>
        <v>0.06452139823587064</v>
      </c>
    </row>
    <row r="5" spans="1:10" ht="12.75">
      <c r="A5" s="46" t="s">
        <v>47</v>
      </c>
      <c r="B5" s="46" t="s">
        <v>48</v>
      </c>
      <c r="C5" s="46">
        <v>1268</v>
      </c>
      <c r="D5" s="46">
        <v>66</v>
      </c>
      <c r="E5" s="46">
        <v>45</v>
      </c>
      <c r="F5" s="46">
        <f t="shared" si="0"/>
        <v>1268</v>
      </c>
      <c r="G5" s="46">
        <v>1379</v>
      </c>
      <c r="H5" s="61">
        <f t="shared" si="1"/>
        <v>0.047860768672951415</v>
      </c>
      <c r="I5" s="61">
        <f t="shared" si="2"/>
        <v>0.032632342277012324</v>
      </c>
      <c r="J5" s="61">
        <f t="shared" si="3"/>
        <v>0.08049311094996374</v>
      </c>
    </row>
    <row r="6" spans="1:10" ht="12.75">
      <c r="A6" s="46" t="s">
        <v>49</v>
      </c>
      <c r="B6" s="46" t="s">
        <v>50</v>
      </c>
      <c r="C6" s="46">
        <v>507</v>
      </c>
      <c r="D6" s="46">
        <v>73</v>
      </c>
      <c r="E6" s="46">
        <v>49</v>
      </c>
      <c r="F6" s="46">
        <f t="shared" si="0"/>
        <v>507</v>
      </c>
      <c r="G6" s="46">
        <v>629</v>
      </c>
      <c r="H6" s="61">
        <f t="shared" si="1"/>
        <v>0.11605723370429252</v>
      </c>
      <c r="I6" s="61">
        <f t="shared" si="2"/>
        <v>0.07790143084260731</v>
      </c>
      <c r="J6" s="61">
        <f t="shared" si="3"/>
        <v>0.19395866454689983</v>
      </c>
    </row>
    <row r="7" spans="1:10" ht="12.75">
      <c r="A7" s="46" t="s">
        <v>55</v>
      </c>
      <c r="B7" s="46" t="s">
        <v>56</v>
      </c>
      <c r="C7" s="46">
        <v>5</v>
      </c>
      <c r="F7" s="46">
        <f t="shared" si="0"/>
        <v>5</v>
      </c>
      <c r="G7" s="46">
        <v>5</v>
      </c>
      <c r="H7" s="61">
        <f t="shared" si="1"/>
        <v>0</v>
      </c>
      <c r="I7" s="61">
        <f t="shared" si="2"/>
        <v>0</v>
      </c>
      <c r="J7" s="61">
        <f t="shared" si="3"/>
        <v>0</v>
      </c>
    </row>
    <row r="8" spans="1:10" ht="12.75">
      <c r="A8" s="46" t="s">
        <v>57</v>
      </c>
      <c r="B8" s="46" t="s">
        <v>58</v>
      </c>
      <c r="C8" s="46">
        <v>1514</v>
      </c>
      <c r="D8" s="46">
        <v>22</v>
      </c>
      <c r="E8" s="46">
        <v>72</v>
      </c>
      <c r="F8" s="46">
        <f t="shared" si="0"/>
        <v>1514</v>
      </c>
      <c r="G8" s="46">
        <v>1608</v>
      </c>
      <c r="H8" s="61">
        <f t="shared" si="1"/>
        <v>0.013681592039800995</v>
      </c>
      <c r="I8" s="61">
        <f t="shared" si="2"/>
        <v>0.04477611940298507</v>
      </c>
      <c r="J8" s="61">
        <f t="shared" si="3"/>
        <v>0.05845771144278607</v>
      </c>
    </row>
    <row r="9" spans="1:10" ht="12.75">
      <c r="A9" s="46" t="s">
        <v>171</v>
      </c>
      <c r="B9" s="46" t="s">
        <v>424</v>
      </c>
      <c r="C9" s="46">
        <v>533</v>
      </c>
      <c r="D9" s="46">
        <v>14</v>
      </c>
      <c r="E9" s="46">
        <v>10</v>
      </c>
      <c r="F9" s="46">
        <f t="shared" si="0"/>
        <v>533</v>
      </c>
      <c r="G9" s="46">
        <v>557</v>
      </c>
      <c r="H9" s="61">
        <f t="shared" si="1"/>
        <v>0.025134649910233394</v>
      </c>
      <c r="I9" s="61">
        <f t="shared" si="2"/>
        <v>0.017953321364452424</v>
      </c>
      <c r="J9" s="61">
        <f t="shared" si="3"/>
        <v>0.04308797127468582</v>
      </c>
    </row>
    <row r="10" spans="1:10" ht="12.75">
      <c r="A10" s="46" t="s">
        <v>302</v>
      </c>
      <c r="B10" s="46" t="s">
        <v>303</v>
      </c>
      <c r="C10" s="46">
        <v>0</v>
      </c>
      <c r="D10" s="46">
        <v>1</v>
      </c>
      <c r="F10" s="46">
        <f t="shared" si="0"/>
        <v>0</v>
      </c>
      <c r="G10" s="46">
        <v>1</v>
      </c>
      <c r="H10" s="61">
        <f t="shared" si="1"/>
        <v>1</v>
      </c>
      <c r="I10" s="61">
        <f t="shared" si="2"/>
        <v>0</v>
      </c>
      <c r="J10" s="61">
        <f t="shared" si="3"/>
        <v>1</v>
      </c>
    </row>
    <row r="11" spans="1:10" ht="12.75">
      <c r="A11" s="46" t="s">
        <v>59</v>
      </c>
      <c r="B11" s="46" t="s">
        <v>60</v>
      </c>
      <c r="C11" s="46">
        <v>171</v>
      </c>
      <c r="D11" s="46">
        <v>88</v>
      </c>
      <c r="E11" s="46">
        <v>9</v>
      </c>
      <c r="F11" s="46">
        <f t="shared" si="0"/>
        <v>171</v>
      </c>
      <c r="G11" s="46">
        <v>268</v>
      </c>
      <c r="H11" s="61">
        <f t="shared" si="1"/>
        <v>0.3283582089552239</v>
      </c>
      <c r="I11" s="61">
        <f t="shared" si="2"/>
        <v>0.033582089552238806</v>
      </c>
      <c r="J11" s="61">
        <f t="shared" si="3"/>
        <v>0.3619402985074627</v>
      </c>
    </row>
    <row r="12" spans="1:10" ht="12.75">
      <c r="A12" s="46" t="s">
        <v>61</v>
      </c>
      <c r="B12" s="46" t="s">
        <v>62</v>
      </c>
      <c r="C12" s="46">
        <v>2157</v>
      </c>
      <c r="D12" s="46">
        <v>483</v>
      </c>
      <c r="E12" s="46">
        <v>174</v>
      </c>
      <c r="F12" s="46">
        <f t="shared" si="0"/>
        <v>2157</v>
      </c>
      <c r="G12" s="46">
        <v>2814</v>
      </c>
      <c r="H12" s="61">
        <f t="shared" si="1"/>
        <v>0.17164179104477612</v>
      </c>
      <c r="I12" s="61">
        <f t="shared" si="2"/>
        <v>0.06183368869936034</v>
      </c>
      <c r="J12" s="61">
        <f t="shared" si="3"/>
        <v>0.23347547974413646</v>
      </c>
    </row>
    <row r="13" spans="1:10" ht="12.75">
      <c r="A13" s="46" t="s">
        <v>63</v>
      </c>
      <c r="B13" s="46" t="s">
        <v>64</v>
      </c>
      <c r="C13" s="46">
        <v>74</v>
      </c>
      <c r="D13" s="46">
        <v>4</v>
      </c>
      <c r="E13" s="46">
        <v>6</v>
      </c>
      <c r="F13" s="46">
        <f t="shared" si="0"/>
        <v>74</v>
      </c>
      <c r="G13" s="46">
        <v>84</v>
      </c>
      <c r="H13" s="61">
        <f t="shared" si="1"/>
        <v>0.047619047619047616</v>
      </c>
      <c r="I13" s="61">
        <f t="shared" si="2"/>
        <v>0.07142857142857142</v>
      </c>
      <c r="J13" s="61">
        <f t="shared" si="3"/>
        <v>0.11904761904761904</v>
      </c>
    </row>
    <row r="14" spans="1:10" ht="12.75">
      <c r="A14" s="46" t="s">
        <v>65</v>
      </c>
      <c r="B14" s="46" t="s">
        <v>66</v>
      </c>
      <c r="C14" s="46">
        <v>1</v>
      </c>
      <c r="D14" s="46">
        <v>2</v>
      </c>
      <c r="F14" s="46">
        <f t="shared" si="0"/>
        <v>1</v>
      </c>
      <c r="G14" s="46">
        <v>3</v>
      </c>
      <c r="H14" s="61">
        <f t="shared" si="1"/>
        <v>0.6666666666666666</v>
      </c>
      <c r="I14" s="61">
        <f t="shared" si="2"/>
        <v>0</v>
      </c>
      <c r="J14" s="61">
        <f t="shared" si="3"/>
        <v>0.6666666666666666</v>
      </c>
    </row>
    <row r="15" spans="1:10" ht="12.75">
      <c r="A15" s="46" t="s">
        <v>67</v>
      </c>
      <c r="B15" s="46" t="s">
        <v>68</v>
      </c>
      <c r="C15" s="46">
        <v>32</v>
      </c>
      <c r="D15" s="46">
        <v>7</v>
      </c>
      <c r="E15" s="46">
        <v>2</v>
      </c>
      <c r="F15" s="46">
        <f t="shared" si="0"/>
        <v>32</v>
      </c>
      <c r="G15" s="46">
        <v>41</v>
      </c>
      <c r="H15" s="61">
        <f t="shared" si="1"/>
        <v>0.17073170731707318</v>
      </c>
      <c r="I15" s="61">
        <f t="shared" si="2"/>
        <v>0.04878048780487805</v>
      </c>
      <c r="J15" s="61">
        <f t="shared" si="3"/>
        <v>0.21951219512195125</v>
      </c>
    </row>
    <row r="16" spans="1:10" ht="12.75">
      <c r="A16" s="46" t="s">
        <v>195</v>
      </c>
      <c r="B16" s="46" t="s">
        <v>304</v>
      </c>
      <c r="C16" s="46">
        <v>21</v>
      </c>
      <c r="D16" s="46">
        <v>13</v>
      </c>
      <c r="F16" s="46">
        <f t="shared" si="0"/>
        <v>21</v>
      </c>
      <c r="G16" s="46">
        <v>34</v>
      </c>
      <c r="H16" s="61">
        <f t="shared" si="1"/>
        <v>0.38235294117647056</v>
      </c>
      <c r="I16" s="61">
        <f t="shared" si="2"/>
        <v>0</v>
      </c>
      <c r="J16" s="61">
        <f t="shared" si="3"/>
        <v>0.38235294117647056</v>
      </c>
    </row>
    <row r="17" spans="1:10" ht="12.75">
      <c r="A17" s="46" t="s">
        <v>69</v>
      </c>
      <c r="B17" s="46" t="s">
        <v>70</v>
      </c>
      <c r="C17" s="46">
        <v>5</v>
      </c>
      <c r="F17" s="46">
        <f t="shared" si="0"/>
        <v>5</v>
      </c>
      <c r="G17" s="46">
        <v>5</v>
      </c>
      <c r="H17" s="61">
        <f t="shared" si="1"/>
        <v>0</v>
      </c>
      <c r="I17" s="61">
        <f t="shared" si="2"/>
        <v>0</v>
      </c>
      <c r="J17" s="61">
        <f t="shared" si="3"/>
        <v>0</v>
      </c>
    </row>
    <row r="18" spans="1:10" ht="12.75">
      <c r="A18" s="46" t="s">
        <v>71</v>
      </c>
      <c r="B18" s="46" t="s">
        <v>72</v>
      </c>
      <c r="C18" s="46">
        <v>258</v>
      </c>
      <c r="D18" s="46">
        <v>12</v>
      </c>
      <c r="E18" s="46">
        <v>6</v>
      </c>
      <c r="F18" s="46">
        <f t="shared" si="0"/>
        <v>258</v>
      </c>
      <c r="G18" s="46">
        <v>276</v>
      </c>
      <c r="H18" s="61">
        <f t="shared" si="1"/>
        <v>0.043478260869565216</v>
      </c>
      <c r="I18" s="61">
        <f t="shared" si="2"/>
        <v>0.021739130434782608</v>
      </c>
      <c r="J18" s="61">
        <f t="shared" si="3"/>
        <v>0.06521739130434782</v>
      </c>
    </row>
    <row r="19" spans="1:10" ht="12.75">
      <c r="A19" s="46" t="s">
        <v>73</v>
      </c>
      <c r="B19" s="46" t="s">
        <v>74</v>
      </c>
      <c r="C19" s="46">
        <v>25</v>
      </c>
      <c r="D19" s="46">
        <v>2</v>
      </c>
      <c r="F19" s="46">
        <f t="shared" si="0"/>
        <v>25</v>
      </c>
      <c r="G19" s="46">
        <v>27</v>
      </c>
      <c r="H19" s="61">
        <f t="shared" si="1"/>
        <v>0.07407407407407407</v>
      </c>
      <c r="I19" s="61">
        <f t="shared" si="2"/>
        <v>0</v>
      </c>
      <c r="J19" s="61">
        <f t="shared" si="3"/>
        <v>0.07407407407407407</v>
      </c>
    </row>
    <row r="20" spans="1:10" ht="12.75">
      <c r="A20" s="46" t="s">
        <v>305</v>
      </c>
      <c r="B20" s="46" t="s">
        <v>306</v>
      </c>
      <c r="C20" s="46">
        <v>2</v>
      </c>
      <c r="F20" s="46">
        <f t="shared" si="0"/>
        <v>2</v>
      </c>
      <c r="G20" s="46">
        <v>2</v>
      </c>
      <c r="H20" s="61">
        <f t="shared" si="1"/>
        <v>0</v>
      </c>
      <c r="I20" s="61">
        <f t="shared" si="2"/>
        <v>0</v>
      </c>
      <c r="J20" s="61">
        <f t="shared" si="3"/>
        <v>0</v>
      </c>
    </row>
    <row r="21" spans="1:10" ht="12.75">
      <c r="A21" s="46" t="s">
        <v>75</v>
      </c>
      <c r="B21" s="46" t="s">
        <v>307</v>
      </c>
      <c r="C21" s="46">
        <v>113</v>
      </c>
      <c r="D21" s="46">
        <v>23</v>
      </c>
      <c r="E21" s="46">
        <v>10</v>
      </c>
      <c r="F21" s="46">
        <f t="shared" si="0"/>
        <v>113</v>
      </c>
      <c r="G21" s="46">
        <v>146</v>
      </c>
      <c r="H21" s="61">
        <f t="shared" si="1"/>
        <v>0.15753424657534246</v>
      </c>
      <c r="I21" s="61">
        <f t="shared" si="2"/>
        <v>0.0684931506849315</v>
      </c>
      <c r="J21" s="61">
        <f t="shared" si="3"/>
        <v>0.22602739726027396</v>
      </c>
    </row>
    <row r="22" spans="1:10" ht="12.75">
      <c r="A22" s="46" t="s">
        <v>77</v>
      </c>
      <c r="B22" s="46" t="s">
        <v>78</v>
      </c>
      <c r="C22" s="46">
        <v>50</v>
      </c>
      <c r="D22" s="46">
        <v>11</v>
      </c>
      <c r="E22" s="46">
        <v>1</v>
      </c>
      <c r="F22" s="46">
        <f t="shared" si="0"/>
        <v>50</v>
      </c>
      <c r="G22" s="46">
        <v>62</v>
      </c>
      <c r="H22" s="61">
        <f t="shared" si="1"/>
        <v>0.1774193548387097</v>
      </c>
      <c r="I22" s="61">
        <f t="shared" si="2"/>
        <v>0.016129032258064516</v>
      </c>
      <c r="J22" s="61">
        <f t="shared" si="3"/>
        <v>0.1935483870967742</v>
      </c>
    </row>
    <row r="23" spans="1:10" ht="12.75">
      <c r="A23" s="46" t="s">
        <v>79</v>
      </c>
      <c r="B23" s="46" t="s">
        <v>80</v>
      </c>
      <c r="C23" s="46">
        <v>34</v>
      </c>
      <c r="D23" s="46">
        <v>6</v>
      </c>
      <c r="E23" s="46">
        <v>2</v>
      </c>
      <c r="F23" s="46">
        <f t="shared" si="0"/>
        <v>34</v>
      </c>
      <c r="G23" s="46">
        <v>42</v>
      </c>
      <c r="H23" s="61">
        <f t="shared" si="1"/>
        <v>0.14285714285714285</v>
      </c>
      <c r="I23" s="61">
        <f t="shared" si="2"/>
        <v>0.047619047619047616</v>
      </c>
      <c r="J23" s="61">
        <f t="shared" si="3"/>
        <v>0.19047619047619047</v>
      </c>
    </row>
    <row r="24" spans="1:10" ht="12.75">
      <c r="A24" s="46" t="s">
        <v>81</v>
      </c>
      <c r="B24" s="46" t="s">
        <v>82</v>
      </c>
      <c r="C24" s="46">
        <v>402</v>
      </c>
      <c r="D24" s="46">
        <v>148</v>
      </c>
      <c r="E24" s="46">
        <v>49</v>
      </c>
      <c r="F24" s="46">
        <f t="shared" si="0"/>
        <v>402</v>
      </c>
      <c r="G24" s="46">
        <v>599</v>
      </c>
      <c r="H24" s="61">
        <f t="shared" si="1"/>
        <v>0.24707846410684475</v>
      </c>
      <c r="I24" s="61">
        <f t="shared" si="2"/>
        <v>0.08180300500834725</v>
      </c>
      <c r="J24" s="61">
        <f t="shared" si="3"/>
        <v>0.328881469115192</v>
      </c>
    </row>
    <row r="25" spans="1:10" ht="12.75">
      <c r="A25" s="46" t="s">
        <v>83</v>
      </c>
      <c r="B25" s="46" t="s">
        <v>84</v>
      </c>
      <c r="C25" s="46">
        <v>1</v>
      </c>
      <c r="F25" s="46">
        <f t="shared" si="0"/>
        <v>1</v>
      </c>
      <c r="G25" s="46">
        <v>1</v>
      </c>
      <c r="H25" s="61">
        <f t="shared" si="1"/>
        <v>0</v>
      </c>
      <c r="I25" s="61">
        <f t="shared" si="2"/>
        <v>0</v>
      </c>
      <c r="J25" s="61">
        <f t="shared" si="3"/>
        <v>0</v>
      </c>
    </row>
    <row r="26" spans="1:10" ht="12.75">
      <c r="A26" s="46" t="s">
        <v>85</v>
      </c>
      <c r="B26" s="46" t="s">
        <v>86</v>
      </c>
      <c r="C26" s="46">
        <v>0</v>
      </c>
      <c r="G26" s="46" t="e">
        <f>+#REF!-D26-E26</f>
        <v>#REF!</v>
      </c>
      <c r="H26" s="61" t="e">
        <f>D26/#REF!</f>
        <v>#REF!</v>
      </c>
      <c r="I26" s="61" t="e">
        <f>E26/#REF!</f>
        <v>#REF!</v>
      </c>
      <c r="J26" s="61" t="e">
        <f t="shared" si="3"/>
        <v>#REF!</v>
      </c>
    </row>
    <row r="27" spans="1:10" ht="12.75">
      <c r="A27" s="46" t="s">
        <v>217</v>
      </c>
      <c r="B27" s="46" t="s">
        <v>308</v>
      </c>
      <c r="C27" s="46">
        <v>386</v>
      </c>
      <c r="D27" s="46">
        <v>98</v>
      </c>
      <c r="E27" s="46">
        <v>106</v>
      </c>
      <c r="F27" s="46">
        <f>+G27-D27-E27</f>
        <v>386</v>
      </c>
      <c r="G27" s="46">
        <v>590</v>
      </c>
      <c r="H27" s="61">
        <f>D27/G27</f>
        <v>0.16610169491525423</v>
      </c>
      <c r="I27" s="61">
        <f>E27/G27</f>
        <v>0.17966101694915254</v>
      </c>
      <c r="J27" s="61">
        <f t="shared" si="3"/>
        <v>0.34576271186440677</v>
      </c>
    </row>
    <row r="28" spans="1:10" ht="12.75">
      <c r="A28" s="46" t="s">
        <v>87</v>
      </c>
      <c r="B28" s="46" t="s">
        <v>88</v>
      </c>
      <c r="H28" s="61">
        <f>D29/G29</f>
        <v>0.010303687635574838</v>
      </c>
      <c r="I28" s="61">
        <f>E29/G29</f>
        <v>0</v>
      </c>
      <c r="J28" s="61">
        <f t="shared" si="3"/>
        <v>0.010303687635574838</v>
      </c>
    </row>
    <row r="29" spans="1:10" ht="12.75">
      <c r="A29" s="46" t="s">
        <v>89</v>
      </c>
      <c r="B29" s="46" t="s">
        <v>309</v>
      </c>
      <c r="C29" s="46">
        <v>1825</v>
      </c>
      <c r="D29" s="46">
        <v>19</v>
      </c>
      <c r="F29" s="46">
        <f>+G29-D29-E29</f>
        <v>1825</v>
      </c>
      <c r="G29" s="46">
        <v>1844</v>
      </c>
      <c r="H29" s="61">
        <f aca="true" t="shared" si="4" ref="H29:H60">D29/G29</f>
        <v>0.010303687635574838</v>
      </c>
      <c r="I29" s="61">
        <f>E29/G29</f>
        <v>0</v>
      </c>
      <c r="J29" s="61">
        <f t="shared" si="3"/>
        <v>0.010303687635574838</v>
      </c>
    </row>
    <row r="30" spans="1:10" ht="12.75">
      <c r="A30" s="46" t="s">
        <v>91</v>
      </c>
      <c r="B30" s="46" t="s">
        <v>92</v>
      </c>
      <c r="C30" s="46">
        <v>74</v>
      </c>
      <c r="D30" s="46">
        <v>13</v>
      </c>
      <c r="E30" s="46">
        <v>19</v>
      </c>
      <c r="F30" s="46">
        <f>+G30-D30-E30</f>
        <v>74</v>
      </c>
      <c r="G30" s="46">
        <v>106</v>
      </c>
      <c r="H30" s="61">
        <f t="shared" si="4"/>
        <v>0.12264150943396226</v>
      </c>
      <c r="I30" s="61">
        <f>E30/G30</f>
        <v>0.1792452830188679</v>
      </c>
      <c r="J30" s="61">
        <f t="shared" si="3"/>
        <v>0.3018867924528302</v>
      </c>
    </row>
    <row r="31" spans="1:10" ht="12.75">
      <c r="A31" s="46" t="s">
        <v>93</v>
      </c>
      <c r="B31" s="46" t="s">
        <v>94</v>
      </c>
      <c r="C31" s="46">
        <v>72</v>
      </c>
      <c r="D31" s="46">
        <v>5</v>
      </c>
      <c r="E31" s="46">
        <v>2</v>
      </c>
      <c r="F31" s="46">
        <f>+G31-D31-D32</f>
        <v>72</v>
      </c>
      <c r="G31" s="46">
        <v>182</v>
      </c>
      <c r="H31" s="61">
        <f t="shared" si="4"/>
        <v>0.027472527472527472</v>
      </c>
      <c r="I31" s="61">
        <f>D32/G31</f>
        <v>0.5769230769230769</v>
      </c>
      <c r="J31" s="61">
        <f t="shared" si="3"/>
        <v>0.6043956043956044</v>
      </c>
    </row>
    <row r="32" spans="1:10" ht="12.75">
      <c r="A32" s="46" t="s">
        <v>95</v>
      </c>
      <c r="B32" s="46" t="s">
        <v>96</v>
      </c>
      <c r="C32" s="46">
        <v>656</v>
      </c>
      <c r="D32" s="46">
        <v>105</v>
      </c>
      <c r="E32" s="46">
        <v>31</v>
      </c>
      <c r="F32" s="46">
        <f>+G32-D32-E32</f>
        <v>656</v>
      </c>
      <c r="G32" s="46">
        <v>792</v>
      </c>
      <c r="H32" s="61">
        <f t="shared" si="4"/>
        <v>0.13257575757575757</v>
      </c>
      <c r="I32" s="61">
        <f aca="true" t="shared" si="5" ref="I32:I63">E32/G32</f>
        <v>0.039141414141414144</v>
      </c>
      <c r="J32" s="61">
        <f t="shared" si="3"/>
        <v>0.1717171717171717</v>
      </c>
    </row>
    <row r="33" spans="1:10" ht="12.75">
      <c r="A33" s="46" t="s">
        <v>97</v>
      </c>
      <c r="B33" s="46" t="s">
        <v>310</v>
      </c>
      <c r="C33" s="46">
        <v>4</v>
      </c>
      <c r="D33" s="46">
        <v>1</v>
      </c>
      <c r="F33" s="46">
        <f>+G33-D33-E33</f>
        <v>4</v>
      </c>
      <c r="G33" s="46">
        <v>5</v>
      </c>
      <c r="H33" s="61">
        <f t="shared" si="4"/>
        <v>0.2</v>
      </c>
      <c r="I33" s="61">
        <f t="shared" si="5"/>
        <v>0</v>
      </c>
      <c r="J33" s="61">
        <f t="shared" si="3"/>
        <v>0.2</v>
      </c>
    </row>
    <row r="34" spans="1:10" ht="12.75">
      <c r="A34" s="46" t="s">
        <v>311</v>
      </c>
      <c r="B34" s="46" t="s">
        <v>312</v>
      </c>
      <c r="C34" s="46">
        <v>3</v>
      </c>
      <c r="D34" s="46">
        <v>3</v>
      </c>
      <c r="F34" s="46">
        <f>+G34-D34-E34</f>
        <v>3</v>
      </c>
      <c r="G34" s="46">
        <v>6</v>
      </c>
      <c r="H34" s="61">
        <f t="shared" si="4"/>
        <v>0.5</v>
      </c>
      <c r="I34" s="61">
        <f t="shared" si="5"/>
        <v>0</v>
      </c>
      <c r="J34" s="61">
        <f aca="true" t="shared" si="6" ref="J34:J65">H34+I34</f>
        <v>0.5</v>
      </c>
    </row>
    <row r="35" spans="1:10" ht="12.75">
      <c r="A35" s="46" t="s">
        <v>101</v>
      </c>
      <c r="B35" s="46" t="s">
        <v>313</v>
      </c>
      <c r="C35" s="46">
        <v>3011</v>
      </c>
      <c r="D35" s="46">
        <v>607</v>
      </c>
      <c r="E35" s="46">
        <v>149</v>
      </c>
      <c r="F35" s="46">
        <f>+G35-D35-E35</f>
        <v>3011</v>
      </c>
      <c r="G35" s="46">
        <v>3767</v>
      </c>
      <c r="H35" s="61">
        <f t="shared" si="4"/>
        <v>0.16113618263870455</v>
      </c>
      <c r="I35" s="61">
        <f t="shared" si="5"/>
        <v>0.039554021767985136</v>
      </c>
      <c r="J35" s="61">
        <f t="shared" si="6"/>
        <v>0.2006902044066897</v>
      </c>
    </row>
    <row r="36" spans="1:10" ht="12.75">
      <c r="A36" s="46" t="s">
        <v>314</v>
      </c>
      <c r="B36" s="46" t="s">
        <v>315</v>
      </c>
      <c r="H36" s="61" t="e">
        <f t="shared" si="4"/>
        <v>#DIV/0!</v>
      </c>
      <c r="I36" s="61" t="e">
        <f t="shared" si="5"/>
        <v>#DIV/0!</v>
      </c>
      <c r="J36" s="61" t="e">
        <f t="shared" si="6"/>
        <v>#DIV/0!</v>
      </c>
    </row>
    <row r="37" spans="1:10" ht="12.75">
      <c r="A37" s="46" t="s">
        <v>103</v>
      </c>
      <c r="B37" s="46" t="s">
        <v>104</v>
      </c>
      <c r="C37" s="46">
        <v>38</v>
      </c>
      <c r="D37" s="46">
        <v>7</v>
      </c>
      <c r="E37" s="46">
        <v>1</v>
      </c>
      <c r="F37" s="46">
        <f aca="true" t="shared" si="7" ref="F37:F68">+G37-D37-E37</f>
        <v>38</v>
      </c>
      <c r="G37" s="46">
        <v>46</v>
      </c>
      <c r="H37" s="61">
        <f t="shared" si="4"/>
        <v>0.15217391304347827</v>
      </c>
      <c r="I37" s="61">
        <f t="shared" si="5"/>
        <v>0.021739130434782608</v>
      </c>
      <c r="J37" s="61">
        <f t="shared" si="6"/>
        <v>0.17391304347826086</v>
      </c>
    </row>
    <row r="38" spans="1:10" ht="12.75">
      <c r="A38" s="46" t="s">
        <v>105</v>
      </c>
      <c r="B38" s="46" t="s">
        <v>106</v>
      </c>
      <c r="C38" s="46">
        <v>20</v>
      </c>
      <c r="D38" s="46">
        <v>29</v>
      </c>
      <c r="E38" s="46">
        <v>10</v>
      </c>
      <c r="F38" s="46">
        <f t="shared" si="7"/>
        <v>20</v>
      </c>
      <c r="G38" s="46">
        <v>59</v>
      </c>
      <c r="H38" s="61">
        <f t="shared" si="4"/>
        <v>0.4915254237288136</v>
      </c>
      <c r="I38" s="61">
        <f t="shared" si="5"/>
        <v>0.1694915254237288</v>
      </c>
      <c r="J38" s="61">
        <f t="shared" si="6"/>
        <v>0.6610169491525424</v>
      </c>
    </row>
    <row r="39" spans="1:10" ht="12.75">
      <c r="A39" s="46" t="s">
        <v>107</v>
      </c>
      <c r="B39" s="46" t="s">
        <v>108</v>
      </c>
      <c r="C39" s="46">
        <v>3</v>
      </c>
      <c r="F39" s="46">
        <f t="shared" si="7"/>
        <v>3</v>
      </c>
      <c r="G39" s="46">
        <v>3</v>
      </c>
      <c r="H39" s="61">
        <f t="shared" si="4"/>
        <v>0</v>
      </c>
      <c r="I39" s="61">
        <f t="shared" si="5"/>
        <v>0</v>
      </c>
      <c r="J39" s="61">
        <f t="shared" si="6"/>
        <v>0</v>
      </c>
    </row>
    <row r="40" spans="1:10" ht="12.75">
      <c r="A40" s="46" t="s">
        <v>109</v>
      </c>
      <c r="B40" s="46" t="s">
        <v>316</v>
      </c>
      <c r="C40" s="46">
        <v>238</v>
      </c>
      <c r="D40" s="46">
        <v>128</v>
      </c>
      <c r="E40" s="46">
        <v>5</v>
      </c>
      <c r="F40" s="46">
        <f t="shared" si="7"/>
        <v>238</v>
      </c>
      <c r="G40" s="46">
        <v>371</v>
      </c>
      <c r="H40" s="61">
        <f t="shared" si="4"/>
        <v>0.3450134770889488</v>
      </c>
      <c r="I40" s="61">
        <f t="shared" si="5"/>
        <v>0.013477088948787063</v>
      </c>
      <c r="J40" s="61">
        <f t="shared" si="6"/>
        <v>0.3584905660377359</v>
      </c>
    </row>
    <row r="41" spans="1:10" ht="12.75">
      <c r="A41" s="46" t="s">
        <v>317</v>
      </c>
      <c r="B41" s="46" t="s">
        <v>318</v>
      </c>
      <c r="C41" s="46">
        <v>0</v>
      </c>
      <c r="F41" s="46">
        <f t="shared" si="7"/>
        <v>0</v>
      </c>
      <c r="H41" s="61" t="e">
        <f t="shared" si="4"/>
        <v>#DIV/0!</v>
      </c>
      <c r="I41" s="61" t="e">
        <f t="shared" si="5"/>
        <v>#DIV/0!</v>
      </c>
      <c r="J41" s="61" t="e">
        <f t="shared" si="6"/>
        <v>#DIV/0!</v>
      </c>
    </row>
    <row r="42" spans="1:10" ht="12.75">
      <c r="A42" s="46" t="s">
        <v>115</v>
      </c>
      <c r="B42" s="46" t="s">
        <v>319</v>
      </c>
      <c r="C42" s="46">
        <v>179</v>
      </c>
      <c r="D42" s="46">
        <v>216</v>
      </c>
      <c r="E42" s="46">
        <v>5</v>
      </c>
      <c r="F42" s="46">
        <f t="shared" si="7"/>
        <v>179</v>
      </c>
      <c r="G42" s="46">
        <v>400</v>
      </c>
      <c r="H42" s="61">
        <f t="shared" si="4"/>
        <v>0.54</v>
      </c>
      <c r="I42" s="61">
        <f t="shared" si="5"/>
        <v>0.0125</v>
      </c>
      <c r="J42" s="61">
        <f t="shared" si="6"/>
        <v>0.5525</v>
      </c>
    </row>
    <row r="43" spans="1:10" ht="12.75">
      <c r="A43" s="46" t="s">
        <v>117</v>
      </c>
      <c r="B43" s="46" t="s">
        <v>320</v>
      </c>
      <c r="C43" s="46">
        <v>8</v>
      </c>
      <c r="F43" s="46">
        <f t="shared" si="7"/>
        <v>8</v>
      </c>
      <c r="G43" s="46">
        <v>8</v>
      </c>
      <c r="H43" s="61">
        <f t="shared" si="4"/>
        <v>0</v>
      </c>
      <c r="I43" s="61">
        <f t="shared" si="5"/>
        <v>0</v>
      </c>
      <c r="J43" s="61">
        <f t="shared" si="6"/>
        <v>0</v>
      </c>
    </row>
    <row r="44" spans="1:10" ht="12.75">
      <c r="A44" s="46" t="s">
        <v>119</v>
      </c>
      <c r="B44" s="46" t="s">
        <v>321</v>
      </c>
      <c r="C44" s="46">
        <v>168</v>
      </c>
      <c r="D44" s="46">
        <v>80</v>
      </c>
      <c r="E44" s="46">
        <v>3</v>
      </c>
      <c r="F44" s="46">
        <f t="shared" si="7"/>
        <v>168</v>
      </c>
      <c r="G44" s="46">
        <v>251</v>
      </c>
      <c r="H44" s="61">
        <f t="shared" si="4"/>
        <v>0.3187250996015936</v>
      </c>
      <c r="I44" s="61">
        <f t="shared" si="5"/>
        <v>0.01195219123505976</v>
      </c>
      <c r="J44" s="61">
        <f t="shared" si="6"/>
        <v>0.33067729083665337</v>
      </c>
    </row>
    <row r="45" spans="1:10" ht="12.75">
      <c r="A45" s="46" t="s">
        <v>121</v>
      </c>
      <c r="B45" s="46" t="s">
        <v>122</v>
      </c>
      <c r="C45" s="46">
        <v>200</v>
      </c>
      <c r="D45" s="46">
        <v>43</v>
      </c>
      <c r="E45" s="46">
        <v>16</v>
      </c>
      <c r="F45" s="46">
        <f t="shared" si="7"/>
        <v>200</v>
      </c>
      <c r="G45" s="46">
        <v>259</v>
      </c>
      <c r="H45" s="61">
        <f t="shared" si="4"/>
        <v>0.16602316602316602</v>
      </c>
      <c r="I45" s="61">
        <f t="shared" si="5"/>
        <v>0.06177606177606178</v>
      </c>
      <c r="J45" s="61">
        <f t="shared" si="6"/>
        <v>0.2277992277992278</v>
      </c>
    </row>
    <row r="46" spans="1:10" ht="12.75">
      <c r="A46" s="46" t="s">
        <v>123</v>
      </c>
      <c r="B46" s="46" t="s">
        <v>124</v>
      </c>
      <c r="C46" s="46">
        <v>160</v>
      </c>
      <c r="D46" s="46">
        <v>20</v>
      </c>
      <c r="E46" s="46">
        <v>6</v>
      </c>
      <c r="F46" s="46">
        <f t="shared" si="7"/>
        <v>160</v>
      </c>
      <c r="G46" s="46">
        <v>186</v>
      </c>
      <c r="H46" s="61">
        <f t="shared" si="4"/>
        <v>0.10752688172043011</v>
      </c>
      <c r="I46" s="61">
        <f t="shared" si="5"/>
        <v>0.03225806451612903</v>
      </c>
      <c r="J46" s="61">
        <f t="shared" si="6"/>
        <v>0.13978494623655913</v>
      </c>
    </row>
    <row r="47" spans="1:10" ht="12.75">
      <c r="A47" s="46" t="s">
        <v>125</v>
      </c>
      <c r="B47" s="46" t="s">
        <v>126</v>
      </c>
      <c r="C47" s="46">
        <v>5376</v>
      </c>
      <c r="D47" s="46">
        <v>83</v>
      </c>
      <c r="E47" s="46">
        <v>89</v>
      </c>
      <c r="F47" s="46">
        <f t="shared" si="7"/>
        <v>5376</v>
      </c>
      <c r="G47" s="46">
        <v>5548</v>
      </c>
      <c r="H47" s="61">
        <f t="shared" si="4"/>
        <v>0.014960346070656091</v>
      </c>
      <c r="I47" s="61">
        <f t="shared" si="5"/>
        <v>0.016041816870944484</v>
      </c>
      <c r="J47" s="61">
        <f t="shared" si="6"/>
        <v>0.031002162941600575</v>
      </c>
    </row>
    <row r="48" spans="1:10" ht="12.75">
      <c r="A48" s="46" t="s">
        <v>127</v>
      </c>
      <c r="B48" s="46" t="s">
        <v>128</v>
      </c>
      <c r="C48" s="46">
        <v>54</v>
      </c>
      <c r="D48" s="46">
        <v>2</v>
      </c>
      <c r="E48" s="46">
        <v>1</v>
      </c>
      <c r="F48" s="46">
        <f t="shared" si="7"/>
        <v>54</v>
      </c>
      <c r="G48" s="46">
        <v>57</v>
      </c>
      <c r="H48" s="61">
        <f t="shared" si="4"/>
        <v>0.03508771929824561</v>
      </c>
      <c r="I48" s="61">
        <f t="shared" si="5"/>
        <v>0.017543859649122806</v>
      </c>
      <c r="J48" s="61">
        <f t="shared" si="6"/>
        <v>0.05263157894736842</v>
      </c>
    </row>
    <row r="49" spans="1:10" ht="12.75">
      <c r="A49" s="46" t="s">
        <v>129</v>
      </c>
      <c r="B49" s="46" t="s">
        <v>130</v>
      </c>
      <c r="C49" s="46">
        <v>2567</v>
      </c>
      <c r="D49" s="46">
        <v>801</v>
      </c>
      <c r="E49" s="46">
        <v>153</v>
      </c>
      <c r="F49" s="46">
        <f t="shared" si="7"/>
        <v>2567</v>
      </c>
      <c r="G49" s="46">
        <v>3521</v>
      </c>
      <c r="H49" s="61">
        <f t="shared" si="4"/>
        <v>0.22749218971882987</v>
      </c>
      <c r="I49" s="61">
        <f t="shared" si="5"/>
        <v>0.04345356432831582</v>
      </c>
      <c r="J49" s="61">
        <f t="shared" si="6"/>
        <v>0.2709457540471457</v>
      </c>
    </row>
    <row r="50" spans="1:10" ht="12.75">
      <c r="A50" s="46" t="s">
        <v>131</v>
      </c>
      <c r="B50" s="46" t="s">
        <v>322</v>
      </c>
      <c r="C50" s="46">
        <v>14</v>
      </c>
      <c r="D50" s="46">
        <v>2</v>
      </c>
      <c r="E50" s="46">
        <v>2</v>
      </c>
      <c r="F50" s="46">
        <f t="shared" si="7"/>
        <v>14</v>
      </c>
      <c r="G50" s="46">
        <v>18</v>
      </c>
      <c r="H50" s="61">
        <f t="shared" si="4"/>
        <v>0.1111111111111111</v>
      </c>
      <c r="I50" s="61">
        <f t="shared" si="5"/>
        <v>0.1111111111111111</v>
      </c>
      <c r="J50" s="61">
        <f t="shared" si="6"/>
        <v>0.2222222222222222</v>
      </c>
    </row>
    <row r="51" spans="1:10" ht="12.75">
      <c r="A51" s="46" t="s">
        <v>133</v>
      </c>
      <c r="B51" s="46" t="s">
        <v>134</v>
      </c>
      <c r="C51" s="46">
        <v>97</v>
      </c>
      <c r="D51" s="46">
        <v>8</v>
      </c>
      <c r="E51" s="46">
        <v>3</v>
      </c>
      <c r="F51" s="46">
        <f t="shared" si="7"/>
        <v>97</v>
      </c>
      <c r="G51" s="46">
        <v>108</v>
      </c>
      <c r="H51" s="61">
        <f t="shared" si="4"/>
        <v>0.07407407407407407</v>
      </c>
      <c r="I51" s="61">
        <f t="shared" si="5"/>
        <v>0.027777777777777776</v>
      </c>
      <c r="J51" s="61">
        <f t="shared" si="6"/>
        <v>0.10185185185185185</v>
      </c>
    </row>
    <row r="52" spans="1:10" ht="12.75">
      <c r="A52" s="46" t="s">
        <v>137</v>
      </c>
      <c r="B52" s="46" t="s">
        <v>138</v>
      </c>
      <c r="C52" s="46">
        <v>2820</v>
      </c>
      <c r="D52" s="46">
        <v>35</v>
      </c>
      <c r="E52" s="46">
        <v>19</v>
      </c>
      <c r="F52" s="46">
        <f t="shared" si="7"/>
        <v>2820</v>
      </c>
      <c r="G52" s="46">
        <v>2874</v>
      </c>
      <c r="H52" s="61">
        <f t="shared" si="4"/>
        <v>0.012178148921363952</v>
      </c>
      <c r="I52" s="61">
        <f t="shared" si="5"/>
        <v>0.006610995128740431</v>
      </c>
      <c r="J52" s="61">
        <f t="shared" si="6"/>
        <v>0.018789144050104383</v>
      </c>
    </row>
    <row r="53" spans="1:10" ht="12.75">
      <c r="A53" s="46" t="s">
        <v>139</v>
      </c>
      <c r="B53" s="46" t="s">
        <v>140</v>
      </c>
      <c r="C53" s="46">
        <v>7</v>
      </c>
      <c r="D53" s="46">
        <v>2</v>
      </c>
      <c r="E53" s="46">
        <v>6</v>
      </c>
      <c r="F53" s="46">
        <f t="shared" si="7"/>
        <v>7</v>
      </c>
      <c r="G53" s="46">
        <v>15</v>
      </c>
      <c r="H53" s="61">
        <f t="shared" si="4"/>
        <v>0.13333333333333333</v>
      </c>
      <c r="I53" s="61">
        <f t="shared" si="5"/>
        <v>0.4</v>
      </c>
      <c r="J53" s="61">
        <f t="shared" si="6"/>
        <v>0.5333333333333333</v>
      </c>
    </row>
    <row r="54" spans="1:10" ht="12.75">
      <c r="A54" s="46" t="s">
        <v>323</v>
      </c>
      <c r="B54" s="46" t="s">
        <v>324</v>
      </c>
      <c r="C54" s="46">
        <v>0</v>
      </c>
      <c r="F54" s="46">
        <f t="shared" si="7"/>
        <v>0</v>
      </c>
      <c r="H54" s="61" t="e">
        <f t="shared" si="4"/>
        <v>#DIV/0!</v>
      </c>
      <c r="I54" s="61" t="e">
        <f t="shared" si="5"/>
        <v>#DIV/0!</v>
      </c>
      <c r="J54" s="61" t="e">
        <f t="shared" si="6"/>
        <v>#DIV/0!</v>
      </c>
    </row>
    <row r="55" spans="1:10" ht="12.75">
      <c r="A55" s="46" t="s">
        <v>141</v>
      </c>
      <c r="B55" s="46" t="s">
        <v>142</v>
      </c>
      <c r="C55" s="46">
        <v>180</v>
      </c>
      <c r="D55" s="46">
        <v>5</v>
      </c>
      <c r="E55" s="46">
        <v>2</v>
      </c>
      <c r="F55" s="46">
        <f t="shared" si="7"/>
        <v>180</v>
      </c>
      <c r="G55" s="46">
        <v>187</v>
      </c>
      <c r="H55" s="61">
        <f t="shared" si="4"/>
        <v>0.026737967914438502</v>
      </c>
      <c r="I55" s="61">
        <f t="shared" si="5"/>
        <v>0.0106951871657754</v>
      </c>
      <c r="J55" s="61">
        <f t="shared" si="6"/>
        <v>0.0374331550802139</v>
      </c>
    </row>
    <row r="56" spans="1:10" ht="12.75">
      <c r="A56" s="46" t="s">
        <v>143</v>
      </c>
      <c r="B56" s="46" t="s">
        <v>144</v>
      </c>
      <c r="C56" s="46">
        <v>1</v>
      </c>
      <c r="F56" s="46">
        <f t="shared" si="7"/>
        <v>1</v>
      </c>
      <c r="G56" s="46">
        <v>1</v>
      </c>
      <c r="H56" s="61">
        <f t="shared" si="4"/>
        <v>0</v>
      </c>
      <c r="I56" s="61">
        <f t="shared" si="5"/>
        <v>0</v>
      </c>
      <c r="J56" s="61">
        <f t="shared" si="6"/>
        <v>0</v>
      </c>
    </row>
    <row r="57" spans="1:10" ht="12.75">
      <c r="A57" s="46" t="s">
        <v>147</v>
      </c>
      <c r="B57" s="46" t="s">
        <v>325</v>
      </c>
      <c r="C57" s="46">
        <v>222</v>
      </c>
      <c r="D57" s="46">
        <v>78</v>
      </c>
      <c r="E57" s="46">
        <v>49</v>
      </c>
      <c r="F57" s="46">
        <f t="shared" si="7"/>
        <v>222</v>
      </c>
      <c r="G57" s="46">
        <v>349</v>
      </c>
      <c r="H57" s="61">
        <f t="shared" si="4"/>
        <v>0.22349570200573066</v>
      </c>
      <c r="I57" s="61">
        <f t="shared" si="5"/>
        <v>0.14040114613180515</v>
      </c>
      <c r="J57" s="61">
        <f t="shared" si="6"/>
        <v>0.3638968481375358</v>
      </c>
    </row>
    <row r="58" spans="1:10" ht="12.75">
      <c r="A58" s="46" t="s">
        <v>145</v>
      </c>
      <c r="B58" s="46" t="s">
        <v>146</v>
      </c>
      <c r="C58" s="46">
        <v>124</v>
      </c>
      <c r="D58" s="46">
        <v>168</v>
      </c>
      <c r="E58" s="46">
        <v>5</v>
      </c>
      <c r="F58" s="46">
        <f t="shared" si="7"/>
        <v>124</v>
      </c>
      <c r="G58" s="46">
        <v>297</v>
      </c>
      <c r="H58" s="61">
        <f t="shared" si="4"/>
        <v>0.5656565656565656</v>
      </c>
      <c r="I58" s="61">
        <f t="shared" si="5"/>
        <v>0.016835016835016835</v>
      </c>
      <c r="J58" s="61">
        <f t="shared" si="6"/>
        <v>0.5824915824915825</v>
      </c>
    </row>
    <row r="59" spans="1:10" ht="12.75">
      <c r="A59" s="46" t="s">
        <v>326</v>
      </c>
      <c r="B59" s="46" t="s">
        <v>327</v>
      </c>
      <c r="C59" s="46">
        <v>1</v>
      </c>
      <c r="F59" s="46">
        <f t="shared" si="7"/>
        <v>1</v>
      </c>
      <c r="G59" s="46">
        <v>1</v>
      </c>
      <c r="H59" s="61">
        <f t="shared" si="4"/>
        <v>0</v>
      </c>
      <c r="I59" s="61">
        <f t="shared" si="5"/>
        <v>0</v>
      </c>
      <c r="J59" s="61">
        <f t="shared" si="6"/>
        <v>0</v>
      </c>
    </row>
    <row r="60" spans="1:10" ht="12.75">
      <c r="A60" s="46" t="s">
        <v>328</v>
      </c>
      <c r="B60" s="46" t="s">
        <v>329</v>
      </c>
      <c r="C60" s="46">
        <v>1</v>
      </c>
      <c r="F60" s="46">
        <f t="shared" si="7"/>
        <v>1</v>
      </c>
      <c r="G60" s="46">
        <v>1</v>
      </c>
      <c r="H60" s="61">
        <f t="shared" si="4"/>
        <v>0</v>
      </c>
      <c r="I60" s="61">
        <f t="shared" si="5"/>
        <v>0</v>
      </c>
      <c r="J60" s="61">
        <f t="shared" si="6"/>
        <v>0</v>
      </c>
    </row>
    <row r="61" spans="1:10" ht="12.75">
      <c r="A61" s="46" t="s">
        <v>149</v>
      </c>
      <c r="B61" s="46" t="s">
        <v>150</v>
      </c>
      <c r="C61" s="46">
        <v>3</v>
      </c>
      <c r="F61" s="46">
        <f t="shared" si="7"/>
        <v>3</v>
      </c>
      <c r="G61" s="46">
        <v>3</v>
      </c>
      <c r="H61" s="61">
        <f aca="true" t="shared" si="8" ref="H61:H92">D61/G61</f>
        <v>0</v>
      </c>
      <c r="I61" s="61">
        <f t="shared" si="5"/>
        <v>0</v>
      </c>
      <c r="J61" s="61">
        <f t="shared" si="6"/>
        <v>0</v>
      </c>
    </row>
    <row r="62" spans="1:10" ht="12.75">
      <c r="A62" s="46" t="s">
        <v>330</v>
      </c>
      <c r="B62" s="46" t="s">
        <v>331</v>
      </c>
      <c r="C62" s="46">
        <v>1</v>
      </c>
      <c r="F62" s="46">
        <f t="shared" si="7"/>
        <v>1</v>
      </c>
      <c r="G62" s="46">
        <v>1</v>
      </c>
      <c r="H62" s="61">
        <f t="shared" si="8"/>
        <v>0</v>
      </c>
      <c r="I62" s="61">
        <f t="shared" si="5"/>
        <v>0</v>
      </c>
      <c r="J62" s="61">
        <f t="shared" si="6"/>
        <v>0</v>
      </c>
    </row>
    <row r="63" spans="1:10" ht="12.75">
      <c r="A63" s="46" t="s">
        <v>151</v>
      </c>
      <c r="B63" s="46" t="s">
        <v>152</v>
      </c>
      <c r="C63" s="46">
        <v>2</v>
      </c>
      <c r="F63" s="46">
        <f t="shared" si="7"/>
        <v>2</v>
      </c>
      <c r="G63" s="46">
        <v>2</v>
      </c>
      <c r="H63" s="61">
        <f t="shared" si="8"/>
        <v>0</v>
      </c>
      <c r="I63" s="61">
        <f t="shared" si="5"/>
        <v>0</v>
      </c>
      <c r="J63" s="61">
        <f t="shared" si="6"/>
        <v>0</v>
      </c>
    </row>
    <row r="64" spans="1:10" ht="12.75">
      <c r="A64" s="46" t="s">
        <v>153</v>
      </c>
      <c r="B64" s="46" t="s">
        <v>154</v>
      </c>
      <c r="C64" s="46">
        <v>89</v>
      </c>
      <c r="D64" s="46">
        <v>17</v>
      </c>
      <c r="E64" s="46">
        <v>7</v>
      </c>
      <c r="F64" s="46">
        <f t="shared" si="7"/>
        <v>89</v>
      </c>
      <c r="G64" s="46">
        <v>113</v>
      </c>
      <c r="H64" s="61">
        <f t="shared" si="8"/>
        <v>0.1504424778761062</v>
      </c>
      <c r="I64" s="61">
        <f aca="true" t="shared" si="9" ref="I64:I95">E64/G64</f>
        <v>0.061946902654867256</v>
      </c>
      <c r="J64" s="61">
        <f t="shared" si="6"/>
        <v>0.21238938053097345</v>
      </c>
    </row>
    <row r="65" spans="1:10" ht="12.75">
      <c r="A65" s="46" t="s">
        <v>155</v>
      </c>
      <c r="B65" s="46" t="s">
        <v>156</v>
      </c>
      <c r="C65" s="46">
        <v>26</v>
      </c>
      <c r="D65" s="46">
        <v>7</v>
      </c>
      <c r="E65" s="46">
        <v>1</v>
      </c>
      <c r="F65" s="46">
        <f t="shared" si="7"/>
        <v>26</v>
      </c>
      <c r="G65" s="46">
        <v>34</v>
      </c>
      <c r="H65" s="61">
        <f t="shared" si="8"/>
        <v>0.20588235294117646</v>
      </c>
      <c r="I65" s="61">
        <f t="shared" si="9"/>
        <v>0.029411764705882353</v>
      </c>
      <c r="J65" s="61">
        <f t="shared" si="6"/>
        <v>0.23529411764705882</v>
      </c>
    </row>
    <row r="66" spans="1:10" ht="12.75">
      <c r="A66" s="46" t="s">
        <v>157</v>
      </c>
      <c r="B66" s="46" t="s">
        <v>158</v>
      </c>
      <c r="C66" s="46">
        <v>14</v>
      </c>
      <c r="D66" s="46">
        <v>3</v>
      </c>
      <c r="E66" s="46">
        <v>1</v>
      </c>
      <c r="F66" s="46">
        <f t="shared" si="7"/>
        <v>14</v>
      </c>
      <c r="G66" s="46">
        <v>18</v>
      </c>
      <c r="H66" s="61">
        <f t="shared" si="8"/>
        <v>0.16666666666666666</v>
      </c>
      <c r="I66" s="61">
        <f t="shared" si="9"/>
        <v>0.05555555555555555</v>
      </c>
      <c r="J66" s="61">
        <f aca="true" t="shared" si="10" ref="J66:J97">H66+I66</f>
        <v>0.2222222222222222</v>
      </c>
    </row>
    <row r="67" spans="1:10" ht="12.75">
      <c r="A67" s="46" t="s">
        <v>159</v>
      </c>
      <c r="B67" s="46" t="s">
        <v>332</v>
      </c>
      <c r="C67" s="46">
        <v>1223</v>
      </c>
      <c r="D67" s="46">
        <v>116</v>
      </c>
      <c r="E67" s="46">
        <v>95</v>
      </c>
      <c r="F67" s="46">
        <f t="shared" si="7"/>
        <v>1223</v>
      </c>
      <c r="G67" s="46">
        <v>1434</v>
      </c>
      <c r="H67" s="61">
        <f t="shared" si="8"/>
        <v>0.08089260808926081</v>
      </c>
      <c r="I67" s="61">
        <f t="shared" si="9"/>
        <v>0.06624825662482567</v>
      </c>
      <c r="J67" s="61">
        <f t="shared" si="10"/>
        <v>0.1471408647140865</v>
      </c>
    </row>
    <row r="68" spans="1:10" ht="12.75">
      <c r="A68" s="46" t="s">
        <v>161</v>
      </c>
      <c r="B68" s="46" t="s">
        <v>162</v>
      </c>
      <c r="C68" s="46">
        <v>4</v>
      </c>
      <c r="D68" s="46">
        <v>18</v>
      </c>
      <c r="E68" s="46">
        <v>1</v>
      </c>
      <c r="F68" s="46">
        <f t="shared" si="7"/>
        <v>4</v>
      </c>
      <c r="G68" s="46">
        <v>23</v>
      </c>
      <c r="H68" s="61">
        <f t="shared" si="8"/>
        <v>0.782608695652174</v>
      </c>
      <c r="I68" s="61">
        <f t="shared" si="9"/>
        <v>0.043478260869565216</v>
      </c>
      <c r="J68" s="61">
        <f t="shared" si="10"/>
        <v>0.8260869565217391</v>
      </c>
    </row>
    <row r="69" spans="1:10" ht="12.75">
      <c r="A69" s="46" t="s">
        <v>163</v>
      </c>
      <c r="B69" s="46" t="s">
        <v>164</v>
      </c>
      <c r="C69" s="46">
        <v>8</v>
      </c>
      <c r="D69" s="46">
        <v>1</v>
      </c>
      <c r="F69" s="46">
        <f aca="true" t="shared" si="11" ref="F69:F100">+G69-D69-E69</f>
        <v>8</v>
      </c>
      <c r="G69" s="46">
        <v>9</v>
      </c>
      <c r="H69" s="61">
        <f t="shared" si="8"/>
        <v>0.1111111111111111</v>
      </c>
      <c r="I69" s="61">
        <f t="shared" si="9"/>
        <v>0</v>
      </c>
      <c r="J69" s="61">
        <f t="shared" si="10"/>
        <v>0.1111111111111111</v>
      </c>
    </row>
    <row r="70" spans="1:10" ht="12.75">
      <c r="A70" s="46" t="s">
        <v>333</v>
      </c>
      <c r="B70" s="46" t="s">
        <v>334</v>
      </c>
      <c r="C70" s="46">
        <v>0</v>
      </c>
      <c r="F70" s="46">
        <f t="shared" si="11"/>
        <v>0</v>
      </c>
      <c r="H70" s="61" t="e">
        <f t="shared" si="8"/>
        <v>#DIV/0!</v>
      </c>
      <c r="I70" s="61" t="e">
        <f t="shared" si="9"/>
        <v>#DIV/0!</v>
      </c>
      <c r="J70" s="61" t="e">
        <f t="shared" si="10"/>
        <v>#DIV/0!</v>
      </c>
    </row>
    <row r="71" spans="1:10" ht="12.75">
      <c r="A71" s="46" t="s">
        <v>165</v>
      </c>
      <c r="B71" s="46" t="s">
        <v>166</v>
      </c>
      <c r="C71" s="46">
        <v>37</v>
      </c>
      <c r="D71" s="46">
        <v>3</v>
      </c>
      <c r="E71" s="46">
        <v>1</v>
      </c>
      <c r="F71" s="46">
        <f t="shared" si="11"/>
        <v>37</v>
      </c>
      <c r="G71" s="46">
        <v>41</v>
      </c>
      <c r="H71" s="61">
        <f t="shared" si="8"/>
        <v>0.07317073170731707</v>
      </c>
      <c r="I71" s="61">
        <f t="shared" si="9"/>
        <v>0.024390243902439025</v>
      </c>
      <c r="J71" s="61">
        <f t="shared" si="10"/>
        <v>0.0975609756097561</v>
      </c>
    </row>
    <row r="72" spans="1:10" ht="12.75">
      <c r="A72" s="46" t="s">
        <v>167</v>
      </c>
      <c r="B72" s="46" t="s">
        <v>168</v>
      </c>
      <c r="C72" s="46">
        <v>33</v>
      </c>
      <c r="D72" s="46">
        <v>3</v>
      </c>
      <c r="E72" s="46">
        <v>1</v>
      </c>
      <c r="F72" s="46">
        <f t="shared" si="11"/>
        <v>33</v>
      </c>
      <c r="G72" s="46">
        <v>37</v>
      </c>
      <c r="H72" s="61">
        <f t="shared" si="8"/>
        <v>0.08108108108108109</v>
      </c>
      <c r="I72" s="61">
        <f t="shared" si="9"/>
        <v>0.02702702702702703</v>
      </c>
      <c r="J72" s="61">
        <f t="shared" si="10"/>
        <v>0.10810810810810811</v>
      </c>
    </row>
    <row r="73" spans="1:10" ht="12.75">
      <c r="A73" s="46" t="s">
        <v>169</v>
      </c>
      <c r="B73" s="46" t="s">
        <v>170</v>
      </c>
      <c r="C73" s="46">
        <v>87</v>
      </c>
      <c r="D73" s="46">
        <v>53</v>
      </c>
      <c r="E73" s="46">
        <v>110</v>
      </c>
      <c r="F73" s="46">
        <f t="shared" si="11"/>
        <v>87</v>
      </c>
      <c r="G73" s="46">
        <v>250</v>
      </c>
      <c r="H73" s="61">
        <f t="shared" si="8"/>
        <v>0.212</v>
      </c>
      <c r="I73" s="61">
        <f t="shared" si="9"/>
        <v>0.44</v>
      </c>
      <c r="J73" s="61">
        <f t="shared" si="10"/>
        <v>0.652</v>
      </c>
    </row>
    <row r="74" spans="1:10" ht="12.75">
      <c r="A74" s="46" t="s">
        <v>173</v>
      </c>
      <c r="B74" s="46" t="s">
        <v>174</v>
      </c>
      <c r="C74" s="46">
        <v>48</v>
      </c>
      <c r="D74" s="46">
        <v>1</v>
      </c>
      <c r="E74" s="46">
        <v>7</v>
      </c>
      <c r="F74" s="46">
        <f t="shared" si="11"/>
        <v>48</v>
      </c>
      <c r="G74" s="46">
        <v>56</v>
      </c>
      <c r="H74" s="61">
        <f t="shared" si="8"/>
        <v>0.017857142857142856</v>
      </c>
      <c r="I74" s="61">
        <f t="shared" si="9"/>
        <v>0.125</v>
      </c>
      <c r="J74" s="61">
        <f t="shared" si="10"/>
        <v>0.14285714285714285</v>
      </c>
    </row>
    <row r="75" spans="1:10" ht="12.75">
      <c r="A75" s="46" t="s">
        <v>175</v>
      </c>
      <c r="B75" s="46" t="s">
        <v>176</v>
      </c>
      <c r="C75" s="46">
        <v>2</v>
      </c>
      <c r="F75" s="46">
        <f t="shared" si="11"/>
        <v>2</v>
      </c>
      <c r="G75" s="46">
        <v>2</v>
      </c>
      <c r="H75" s="61">
        <f t="shared" si="8"/>
        <v>0</v>
      </c>
      <c r="I75" s="61">
        <f t="shared" si="9"/>
        <v>0</v>
      </c>
      <c r="J75" s="61">
        <f t="shared" si="10"/>
        <v>0</v>
      </c>
    </row>
    <row r="76" spans="1:10" ht="12.75">
      <c r="A76" s="46" t="s">
        <v>177</v>
      </c>
      <c r="B76" s="46" t="s">
        <v>178</v>
      </c>
      <c r="C76" s="46">
        <v>2277</v>
      </c>
      <c r="D76" s="46">
        <v>45</v>
      </c>
      <c r="E76" s="46">
        <v>40</v>
      </c>
      <c r="F76" s="46">
        <f t="shared" si="11"/>
        <v>2277</v>
      </c>
      <c r="G76" s="46">
        <v>2362</v>
      </c>
      <c r="H76" s="61">
        <f t="shared" si="8"/>
        <v>0.01905165114309907</v>
      </c>
      <c r="I76" s="61">
        <f t="shared" si="9"/>
        <v>0.01693480101608806</v>
      </c>
      <c r="J76" s="61">
        <f t="shared" si="10"/>
        <v>0.03598645215918713</v>
      </c>
    </row>
    <row r="77" spans="1:10" ht="12.75">
      <c r="A77" s="46" t="s">
        <v>179</v>
      </c>
      <c r="B77" s="46" t="s">
        <v>180</v>
      </c>
      <c r="C77" s="46">
        <v>304</v>
      </c>
      <c r="D77" s="46">
        <v>58</v>
      </c>
      <c r="E77" s="46">
        <v>17</v>
      </c>
      <c r="F77" s="46">
        <f t="shared" si="11"/>
        <v>304</v>
      </c>
      <c r="G77" s="46">
        <v>379</v>
      </c>
      <c r="H77" s="61">
        <f t="shared" si="8"/>
        <v>0.15303430079155672</v>
      </c>
      <c r="I77" s="61">
        <f t="shared" si="9"/>
        <v>0.044854881266490766</v>
      </c>
      <c r="J77" s="61">
        <f t="shared" si="10"/>
        <v>0.19788918205804748</v>
      </c>
    </row>
    <row r="78" spans="1:10" ht="12.75">
      <c r="A78" s="46" t="s">
        <v>181</v>
      </c>
      <c r="B78" s="46" t="s">
        <v>182</v>
      </c>
      <c r="C78" s="46">
        <v>1</v>
      </c>
      <c r="E78" s="46">
        <v>1</v>
      </c>
      <c r="F78" s="46">
        <f t="shared" si="11"/>
        <v>1</v>
      </c>
      <c r="G78" s="46">
        <v>2</v>
      </c>
      <c r="H78" s="61">
        <f t="shared" si="8"/>
        <v>0</v>
      </c>
      <c r="I78" s="61">
        <f t="shared" si="9"/>
        <v>0.5</v>
      </c>
      <c r="J78" s="61">
        <f t="shared" si="10"/>
        <v>0.5</v>
      </c>
    </row>
    <row r="79" spans="1:10" ht="12.75">
      <c r="A79" s="46" t="s">
        <v>183</v>
      </c>
      <c r="B79" s="46" t="s">
        <v>184</v>
      </c>
      <c r="C79" s="46">
        <v>751</v>
      </c>
      <c r="D79" s="46">
        <v>190</v>
      </c>
      <c r="E79" s="46">
        <v>8</v>
      </c>
      <c r="F79" s="46">
        <f t="shared" si="11"/>
        <v>751</v>
      </c>
      <c r="G79" s="46">
        <v>949</v>
      </c>
      <c r="H79" s="61">
        <f t="shared" si="8"/>
        <v>0.20021074815595363</v>
      </c>
      <c r="I79" s="61">
        <f t="shared" si="9"/>
        <v>0.008429926238145416</v>
      </c>
      <c r="J79" s="61">
        <f t="shared" si="10"/>
        <v>0.20864067439409906</v>
      </c>
    </row>
    <row r="80" spans="1:10" ht="12.75">
      <c r="A80" s="46" t="s">
        <v>185</v>
      </c>
      <c r="B80" s="46" t="s">
        <v>186</v>
      </c>
      <c r="C80" s="46">
        <v>3</v>
      </c>
      <c r="E80" s="46">
        <v>2</v>
      </c>
      <c r="F80" s="46">
        <f t="shared" si="11"/>
        <v>3</v>
      </c>
      <c r="G80" s="46">
        <v>5</v>
      </c>
      <c r="H80" s="61">
        <f t="shared" si="8"/>
        <v>0</v>
      </c>
      <c r="I80" s="61">
        <f t="shared" si="9"/>
        <v>0.4</v>
      </c>
      <c r="J80" s="61">
        <f t="shared" si="10"/>
        <v>0.4</v>
      </c>
    </row>
    <row r="81" spans="1:10" ht="12.75">
      <c r="A81" s="46" t="s">
        <v>187</v>
      </c>
      <c r="B81" s="46" t="s">
        <v>188</v>
      </c>
      <c r="C81" s="46">
        <v>88</v>
      </c>
      <c r="F81" s="46">
        <f t="shared" si="11"/>
        <v>88</v>
      </c>
      <c r="G81" s="46">
        <v>88</v>
      </c>
      <c r="H81" s="61">
        <f t="shared" si="8"/>
        <v>0</v>
      </c>
      <c r="I81" s="61">
        <f t="shared" si="9"/>
        <v>0</v>
      </c>
      <c r="J81" s="61">
        <f t="shared" si="10"/>
        <v>0</v>
      </c>
    </row>
    <row r="82" spans="1:10" ht="12.75">
      <c r="A82" s="46" t="s">
        <v>189</v>
      </c>
      <c r="B82" s="46" t="s">
        <v>190</v>
      </c>
      <c r="C82" s="46">
        <v>128</v>
      </c>
      <c r="D82" s="46">
        <v>10</v>
      </c>
      <c r="E82" s="46">
        <v>7</v>
      </c>
      <c r="F82" s="46">
        <f t="shared" si="11"/>
        <v>128</v>
      </c>
      <c r="G82" s="46">
        <v>145</v>
      </c>
      <c r="H82" s="61">
        <f t="shared" si="8"/>
        <v>0.06896551724137931</v>
      </c>
      <c r="I82" s="61">
        <f t="shared" si="9"/>
        <v>0.04827586206896552</v>
      </c>
      <c r="J82" s="61">
        <f t="shared" si="10"/>
        <v>0.11724137931034483</v>
      </c>
    </row>
    <row r="83" spans="1:10" ht="12.75">
      <c r="A83" s="46" t="s">
        <v>191</v>
      </c>
      <c r="B83" s="46" t="s">
        <v>192</v>
      </c>
      <c r="C83" s="46">
        <v>63</v>
      </c>
      <c r="D83" s="46">
        <v>4</v>
      </c>
      <c r="E83" s="46">
        <v>2</v>
      </c>
      <c r="F83" s="46">
        <f t="shared" si="11"/>
        <v>63</v>
      </c>
      <c r="G83" s="46">
        <v>69</v>
      </c>
      <c r="H83" s="61">
        <f t="shared" si="8"/>
        <v>0.057971014492753624</v>
      </c>
      <c r="I83" s="61">
        <f t="shared" si="9"/>
        <v>0.028985507246376812</v>
      </c>
      <c r="J83" s="61">
        <f t="shared" si="10"/>
        <v>0.08695652173913043</v>
      </c>
    </row>
    <row r="84" spans="1:10" ht="12.75">
      <c r="A84" s="46" t="s">
        <v>197</v>
      </c>
      <c r="B84" s="46" t="s">
        <v>198</v>
      </c>
      <c r="C84" s="46">
        <v>88</v>
      </c>
      <c r="D84" s="46">
        <v>7</v>
      </c>
      <c r="E84" s="46">
        <v>8</v>
      </c>
      <c r="F84" s="46">
        <f t="shared" si="11"/>
        <v>88</v>
      </c>
      <c r="G84" s="46">
        <v>103</v>
      </c>
      <c r="H84" s="61">
        <f t="shared" si="8"/>
        <v>0.06796116504854369</v>
      </c>
      <c r="I84" s="61">
        <f t="shared" si="9"/>
        <v>0.07766990291262135</v>
      </c>
      <c r="J84" s="61">
        <f t="shared" si="10"/>
        <v>0.14563106796116504</v>
      </c>
    </row>
    <row r="85" spans="1:10" ht="12.75">
      <c r="A85" s="46" t="s">
        <v>199</v>
      </c>
      <c r="B85" s="46" t="s">
        <v>200</v>
      </c>
      <c r="C85" s="46">
        <v>10</v>
      </c>
      <c r="F85" s="46">
        <f t="shared" si="11"/>
        <v>10</v>
      </c>
      <c r="G85" s="46">
        <v>10</v>
      </c>
      <c r="H85" s="61">
        <f t="shared" si="8"/>
        <v>0</v>
      </c>
      <c r="I85" s="61">
        <f t="shared" si="9"/>
        <v>0</v>
      </c>
      <c r="J85" s="61">
        <f t="shared" si="10"/>
        <v>0</v>
      </c>
    </row>
    <row r="86" spans="1:10" ht="12.75">
      <c r="A86" s="46" t="s">
        <v>201</v>
      </c>
      <c r="B86" s="46" t="s">
        <v>202</v>
      </c>
      <c r="C86" s="46">
        <v>34</v>
      </c>
      <c r="D86" s="46">
        <v>12</v>
      </c>
      <c r="E86" s="46">
        <v>6</v>
      </c>
      <c r="F86" s="46">
        <f t="shared" si="11"/>
        <v>34</v>
      </c>
      <c r="G86" s="46">
        <v>52</v>
      </c>
      <c r="H86" s="61">
        <f t="shared" si="8"/>
        <v>0.23076923076923078</v>
      </c>
      <c r="I86" s="61">
        <f t="shared" si="9"/>
        <v>0.11538461538461539</v>
      </c>
      <c r="J86" s="61">
        <f t="shared" si="10"/>
        <v>0.34615384615384615</v>
      </c>
    </row>
    <row r="87" spans="1:10" ht="12.75">
      <c r="A87" s="46" t="s">
        <v>203</v>
      </c>
      <c r="B87" s="46" t="s">
        <v>204</v>
      </c>
      <c r="C87" s="46">
        <v>1932</v>
      </c>
      <c r="D87" s="46">
        <v>444</v>
      </c>
      <c r="E87" s="46">
        <v>62</v>
      </c>
      <c r="F87" s="46">
        <f t="shared" si="11"/>
        <v>1932</v>
      </c>
      <c r="G87" s="46">
        <v>2438</v>
      </c>
      <c r="H87" s="61">
        <f t="shared" si="8"/>
        <v>0.18211648892534865</v>
      </c>
      <c r="I87" s="61">
        <f t="shared" si="9"/>
        <v>0.02543068088597211</v>
      </c>
      <c r="J87" s="61">
        <f t="shared" si="10"/>
        <v>0.20754716981132076</v>
      </c>
    </row>
    <row r="88" spans="1:10" ht="12.75">
      <c r="A88" s="46" t="s">
        <v>205</v>
      </c>
      <c r="B88" s="46" t="s">
        <v>206</v>
      </c>
      <c r="C88" s="46">
        <v>9</v>
      </c>
      <c r="D88" s="46">
        <v>13</v>
      </c>
      <c r="F88" s="46">
        <f t="shared" si="11"/>
        <v>9</v>
      </c>
      <c r="G88" s="46">
        <v>22</v>
      </c>
      <c r="H88" s="61">
        <f t="shared" si="8"/>
        <v>0.5909090909090909</v>
      </c>
      <c r="I88" s="61">
        <f t="shared" si="9"/>
        <v>0</v>
      </c>
      <c r="J88" s="61">
        <f t="shared" si="10"/>
        <v>0.5909090909090909</v>
      </c>
    </row>
    <row r="89" spans="1:10" ht="12.75">
      <c r="A89" s="46" t="s">
        <v>207</v>
      </c>
      <c r="B89" s="46" t="s">
        <v>208</v>
      </c>
      <c r="C89" s="46">
        <v>4</v>
      </c>
      <c r="D89" s="46">
        <v>1</v>
      </c>
      <c r="E89" s="46">
        <v>1</v>
      </c>
      <c r="F89" s="46">
        <f t="shared" si="11"/>
        <v>4</v>
      </c>
      <c r="G89" s="46">
        <v>6</v>
      </c>
      <c r="H89" s="61">
        <f t="shared" si="8"/>
        <v>0.16666666666666666</v>
      </c>
      <c r="I89" s="61">
        <f t="shared" si="9"/>
        <v>0.16666666666666666</v>
      </c>
      <c r="J89" s="61">
        <f t="shared" si="10"/>
        <v>0.3333333333333333</v>
      </c>
    </row>
    <row r="90" spans="1:10" ht="12.75">
      <c r="A90" s="46" t="s">
        <v>209</v>
      </c>
      <c r="B90" s="46" t="s">
        <v>210</v>
      </c>
      <c r="C90" s="46">
        <v>1755</v>
      </c>
      <c r="D90" s="46">
        <v>170</v>
      </c>
      <c r="E90" s="46">
        <v>46</v>
      </c>
      <c r="F90" s="46">
        <f t="shared" si="11"/>
        <v>1755</v>
      </c>
      <c r="G90" s="46">
        <v>1971</v>
      </c>
      <c r="H90" s="61">
        <f t="shared" si="8"/>
        <v>0.08625063419583967</v>
      </c>
      <c r="I90" s="61">
        <f t="shared" si="9"/>
        <v>0.023338406900050734</v>
      </c>
      <c r="J90" s="61">
        <f t="shared" si="10"/>
        <v>0.1095890410958904</v>
      </c>
    </row>
    <row r="91" spans="1:10" ht="12.75">
      <c r="A91" s="46" t="s">
        <v>211</v>
      </c>
      <c r="B91" s="46" t="s">
        <v>212</v>
      </c>
      <c r="C91" s="46">
        <v>17</v>
      </c>
      <c r="D91" s="46">
        <v>36</v>
      </c>
      <c r="E91" s="46">
        <v>8</v>
      </c>
      <c r="F91" s="46">
        <v>17</v>
      </c>
      <c r="G91" s="46">
        <v>73</v>
      </c>
      <c r="H91" s="61">
        <f t="shared" si="8"/>
        <v>0.4931506849315068</v>
      </c>
      <c r="I91" s="61">
        <f t="shared" si="9"/>
        <v>0.1095890410958904</v>
      </c>
      <c r="J91" s="61">
        <f t="shared" si="10"/>
        <v>0.6027397260273972</v>
      </c>
    </row>
    <row r="92" spans="1:10" ht="12.75">
      <c r="A92" s="46" t="s">
        <v>213</v>
      </c>
      <c r="B92" s="46" t="s">
        <v>214</v>
      </c>
      <c r="C92" s="46">
        <v>40</v>
      </c>
      <c r="D92" s="46">
        <v>4</v>
      </c>
      <c r="E92" s="46">
        <v>3</v>
      </c>
      <c r="F92" s="46">
        <f aca="true" t="shared" si="12" ref="F92:F108">+G92-D92-E92</f>
        <v>40</v>
      </c>
      <c r="G92" s="46">
        <v>47</v>
      </c>
      <c r="H92" s="61">
        <f t="shared" si="8"/>
        <v>0.0851063829787234</v>
      </c>
      <c r="I92" s="61">
        <f t="shared" si="9"/>
        <v>0.06382978723404255</v>
      </c>
      <c r="J92" s="61">
        <f t="shared" si="10"/>
        <v>0.14893617021276595</v>
      </c>
    </row>
    <row r="93" spans="1:10" ht="12.75">
      <c r="A93" s="46" t="s">
        <v>215</v>
      </c>
      <c r="B93" s="46" t="s">
        <v>216</v>
      </c>
      <c r="C93" s="46">
        <v>1</v>
      </c>
      <c r="F93" s="46">
        <f t="shared" si="12"/>
        <v>1</v>
      </c>
      <c r="G93" s="46">
        <v>1</v>
      </c>
      <c r="H93" s="61">
        <f aca="true" t="shared" si="13" ref="H93:H124">D93/G93</f>
        <v>0</v>
      </c>
      <c r="I93" s="61">
        <f t="shared" si="9"/>
        <v>0</v>
      </c>
      <c r="J93" s="61">
        <f t="shared" si="10"/>
        <v>0</v>
      </c>
    </row>
    <row r="94" spans="1:10" ht="12.75">
      <c r="A94" s="46" t="s">
        <v>335</v>
      </c>
      <c r="B94" s="46" t="s">
        <v>336</v>
      </c>
      <c r="C94" s="46">
        <v>1</v>
      </c>
      <c r="F94" s="46">
        <f t="shared" si="12"/>
        <v>1</v>
      </c>
      <c r="G94" s="46">
        <v>1</v>
      </c>
      <c r="H94" s="61">
        <f t="shared" si="13"/>
        <v>0</v>
      </c>
      <c r="I94" s="61">
        <f t="shared" si="9"/>
        <v>0</v>
      </c>
      <c r="J94" s="61">
        <f t="shared" si="10"/>
        <v>0</v>
      </c>
    </row>
    <row r="95" spans="1:10" ht="12.75">
      <c r="A95" s="46" t="s">
        <v>219</v>
      </c>
      <c r="B95" s="46" t="s">
        <v>337</v>
      </c>
      <c r="C95" s="46">
        <v>2220</v>
      </c>
      <c r="D95" s="46">
        <v>443</v>
      </c>
      <c r="E95" s="46">
        <v>125</v>
      </c>
      <c r="F95" s="46">
        <f t="shared" si="12"/>
        <v>2220</v>
      </c>
      <c r="G95" s="46">
        <v>2788</v>
      </c>
      <c r="H95" s="61">
        <f t="shared" si="13"/>
        <v>0.15889526542324248</v>
      </c>
      <c r="I95" s="61">
        <f t="shared" si="9"/>
        <v>0.04483500717360115</v>
      </c>
      <c r="J95" s="61">
        <f t="shared" si="10"/>
        <v>0.20373027259684362</v>
      </c>
    </row>
    <row r="96" spans="1:10" ht="12.75">
      <c r="A96" s="46" t="s">
        <v>221</v>
      </c>
      <c r="B96" s="46" t="s">
        <v>338</v>
      </c>
      <c r="C96" s="46">
        <v>272</v>
      </c>
      <c r="D96" s="46">
        <v>1</v>
      </c>
      <c r="E96" s="46">
        <v>1</v>
      </c>
      <c r="F96" s="46">
        <f t="shared" si="12"/>
        <v>272</v>
      </c>
      <c r="G96" s="46">
        <v>274</v>
      </c>
      <c r="H96" s="61">
        <f t="shared" si="13"/>
        <v>0.0036496350364963502</v>
      </c>
      <c r="I96" s="61">
        <f aca="true" t="shared" si="14" ref="I96:I125">E96/G96</f>
        <v>0.0036496350364963502</v>
      </c>
      <c r="J96" s="61">
        <f t="shared" si="10"/>
        <v>0.0072992700729927005</v>
      </c>
    </row>
    <row r="97" spans="1:10" ht="12.75">
      <c r="A97" s="46" t="s">
        <v>339</v>
      </c>
      <c r="B97" s="46" t="s">
        <v>340</v>
      </c>
      <c r="C97" s="46">
        <v>3</v>
      </c>
      <c r="F97" s="46">
        <f t="shared" si="12"/>
        <v>3</v>
      </c>
      <c r="G97" s="46">
        <v>3</v>
      </c>
      <c r="H97" s="61">
        <f t="shared" si="13"/>
        <v>0</v>
      </c>
      <c r="I97" s="61">
        <f t="shared" si="14"/>
        <v>0</v>
      </c>
      <c r="J97" s="61">
        <f t="shared" si="10"/>
        <v>0</v>
      </c>
    </row>
    <row r="98" spans="1:10" ht="12.75">
      <c r="A98" s="46" t="s">
        <v>223</v>
      </c>
      <c r="B98" s="46" t="s">
        <v>224</v>
      </c>
      <c r="C98" s="46">
        <v>944</v>
      </c>
      <c r="D98" s="46">
        <v>376</v>
      </c>
      <c r="E98" s="46">
        <v>81</v>
      </c>
      <c r="F98" s="46">
        <f t="shared" si="12"/>
        <v>944</v>
      </c>
      <c r="G98" s="46">
        <v>1401</v>
      </c>
      <c r="H98" s="61">
        <f t="shared" si="13"/>
        <v>0.26837972876516775</v>
      </c>
      <c r="I98" s="61">
        <f t="shared" si="14"/>
        <v>0.057815845824411134</v>
      </c>
      <c r="J98" s="61">
        <f aca="true" t="shared" si="15" ref="J98:J129">H98+I98</f>
        <v>0.3261955745895789</v>
      </c>
    </row>
    <row r="99" spans="1:10" ht="12.75">
      <c r="A99" s="46" t="s">
        <v>225</v>
      </c>
      <c r="B99" s="46" t="s">
        <v>226</v>
      </c>
      <c r="C99" s="46">
        <v>93</v>
      </c>
      <c r="D99" s="46">
        <v>35</v>
      </c>
      <c r="E99" s="46">
        <v>3</v>
      </c>
      <c r="F99" s="46">
        <f t="shared" si="12"/>
        <v>93</v>
      </c>
      <c r="G99" s="46">
        <v>131</v>
      </c>
      <c r="H99" s="61">
        <f t="shared" si="13"/>
        <v>0.26717557251908397</v>
      </c>
      <c r="I99" s="61">
        <f t="shared" si="14"/>
        <v>0.022900763358778626</v>
      </c>
      <c r="J99" s="61">
        <f t="shared" si="15"/>
        <v>0.2900763358778626</v>
      </c>
    </row>
    <row r="100" spans="1:10" ht="12.75">
      <c r="A100" s="46" t="s">
        <v>227</v>
      </c>
      <c r="B100" s="46" t="s">
        <v>228</v>
      </c>
      <c r="C100" s="46">
        <v>1019</v>
      </c>
      <c r="D100" s="46">
        <v>115</v>
      </c>
      <c r="E100" s="46">
        <v>25</v>
      </c>
      <c r="F100" s="46">
        <f t="shared" si="12"/>
        <v>1019</v>
      </c>
      <c r="G100" s="46">
        <v>1159</v>
      </c>
      <c r="H100" s="61">
        <f t="shared" si="13"/>
        <v>0.0992234685073339</v>
      </c>
      <c r="I100" s="61">
        <f t="shared" si="14"/>
        <v>0.021570319240724764</v>
      </c>
      <c r="J100" s="61">
        <f t="shared" si="15"/>
        <v>0.12079378774805867</v>
      </c>
    </row>
    <row r="101" spans="1:10" ht="12.75">
      <c r="A101" s="46" t="s">
        <v>111</v>
      </c>
      <c r="B101" s="46" t="s">
        <v>341</v>
      </c>
      <c r="C101" s="46">
        <v>13</v>
      </c>
      <c r="E101" s="46">
        <v>3</v>
      </c>
      <c r="F101" s="46">
        <f t="shared" si="12"/>
        <v>13</v>
      </c>
      <c r="G101" s="46">
        <v>16</v>
      </c>
      <c r="H101" s="61">
        <f t="shared" si="13"/>
        <v>0</v>
      </c>
      <c r="I101" s="61">
        <f t="shared" si="14"/>
        <v>0.1875</v>
      </c>
      <c r="J101" s="61">
        <f t="shared" si="15"/>
        <v>0.1875</v>
      </c>
    </row>
    <row r="102" spans="1:10" ht="12.75">
      <c r="A102" s="46" t="s">
        <v>231</v>
      </c>
      <c r="B102" s="46" t="s">
        <v>232</v>
      </c>
      <c r="C102" s="46">
        <v>1178</v>
      </c>
      <c r="D102" s="46">
        <v>177</v>
      </c>
      <c r="E102" s="46">
        <v>33</v>
      </c>
      <c r="F102" s="46">
        <f t="shared" si="12"/>
        <v>1178</v>
      </c>
      <c r="G102" s="46">
        <v>1388</v>
      </c>
      <c r="H102" s="61">
        <f t="shared" si="13"/>
        <v>0.12752161383285301</v>
      </c>
      <c r="I102" s="61">
        <f t="shared" si="14"/>
        <v>0.02377521613832853</v>
      </c>
      <c r="J102" s="61">
        <f t="shared" si="15"/>
        <v>0.15129682997118155</v>
      </c>
    </row>
    <row r="103" spans="1:10" ht="12.75">
      <c r="A103" s="46" t="s">
        <v>233</v>
      </c>
      <c r="B103" s="46" t="s">
        <v>234</v>
      </c>
      <c r="C103" s="46">
        <v>855</v>
      </c>
      <c r="D103" s="46">
        <v>56</v>
      </c>
      <c r="E103" s="46">
        <v>28</v>
      </c>
      <c r="F103" s="46">
        <f t="shared" si="12"/>
        <v>855</v>
      </c>
      <c r="G103" s="46">
        <v>939</v>
      </c>
      <c r="H103" s="61">
        <f t="shared" si="13"/>
        <v>0.059637912673056445</v>
      </c>
      <c r="I103" s="61">
        <f t="shared" si="14"/>
        <v>0.029818956336528223</v>
      </c>
      <c r="J103" s="61">
        <f t="shared" si="15"/>
        <v>0.08945686900958466</v>
      </c>
    </row>
    <row r="104" spans="1:10" ht="12.75">
      <c r="A104" s="46" t="s">
        <v>235</v>
      </c>
      <c r="B104" s="46" t="s">
        <v>236</v>
      </c>
      <c r="C104" s="46">
        <v>112</v>
      </c>
      <c r="D104" s="46">
        <v>46</v>
      </c>
      <c r="E104" s="46">
        <v>10</v>
      </c>
      <c r="F104" s="46">
        <f t="shared" si="12"/>
        <v>112</v>
      </c>
      <c r="G104" s="46">
        <v>168</v>
      </c>
      <c r="H104" s="61">
        <f t="shared" si="13"/>
        <v>0.27380952380952384</v>
      </c>
      <c r="I104" s="61">
        <f t="shared" si="14"/>
        <v>0.05952380952380952</v>
      </c>
      <c r="J104" s="61">
        <f t="shared" si="15"/>
        <v>0.33333333333333337</v>
      </c>
    </row>
    <row r="105" spans="1:10" ht="12.75">
      <c r="A105" s="46" t="s">
        <v>237</v>
      </c>
      <c r="B105" s="46" t="s">
        <v>238</v>
      </c>
      <c r="C105" s="46">
        <v>260</v>
      </c>
      <c r="D105" s="46">
        <v>133</v>
      </c>
      <c r="E105" s="46">
        <v>406</v>
      </c>
      <c r="F105" s="46">
        <f t="shared" si="12"/>
        <v>260</v>
      </c>
      <c r="G105" s="46">
        <v>799</v>
      </c>
      <c r="H105" s="61">
        <f t="shared" si="13"/>
        <v>0.16645807259073842</v>
      </c>
      <c r="I105" s="61">
        <f t="shared" si="14"/>
        <v>0.5081351689612015</v>
      </c>
      <c r="J105" s="61">
        <f t="shared" si="15"/>
        <v>0.6745932415519399</v>
      </c>
    </row>
    <row r="106" spans="1:10" ht="12.75">
      <c r="A106" s="46" t="s">
        <v>239</v>
      </c>
      <c r="B106" s="46" t="s">
        <v>240</v>
      </c>
      <c r="C106" s="46">
        <v>980</v>
      </c>
      <c r="D106" s="46">
        <v>743</v>
      </c>
      <c r="E106" s="46">
        <v>635</v>
      </c>
      <c r="F106" s="46">
        <f t="shared" si="12"/>
        <v>980</v>
      </c>
      <c r="G106" s="46">
        <v>2358</v>
      </c>
      <c r="H106" s="61">
        <f t="shared" si="13"/>
        <v>0.31509754028838</v>
      </c>
      <c r="I106" s="61">
        <f t="shared" si="14"/>
        <v>0.2692960135708227</v>
      </c>
      <c r="J106" s="61">
        <f t="shared" si="15"/>
        <v>0.5843935538592027</v>
      </c>
    </row>
    <row r="107" spans="1:10" ht="12.75">
      <c r="A107" s="46" t="s">
        <v>241</v>
      </c>
      <c r="B107" s="46" t="s">
        <v>342</v>
      </c>
      <c r="C107" s="46">
        <v>4</v>
      </c>
      <c r="D107" s="46">
        <v>3</v>
      </c>
      <c r="E107" s="46">
        <v>6</v>
      </c>
      <c r="F107" s="46">
        <f t="shared" si="12"/>
        <v>4</v>
      </c>
      <c r="G107" s="46">
        <v>13</v>
      </c>
      <c r="H107" s="61">
        <f t="shared" si="13"/>
        <v>0.23076923076923078</v>
      </c>
      <c r="I107" s="61">
        <f t="shared" si="14"/>
        <v>0.46153846153846156</v>
      </c>
      <c r="J107" s="61">
        <f t="shared" si="15"/>
        <v>0.6923076923076923</v>
      </c>
    </row>
    <row r="108" spans="1:10" ht="12.75">
      <c r="A108" s="46" t="s">
        <v>243</v>
      </c>
      <c r="B108" s="46" t="s">
        <v>244</v>
      </c>
      <c r="C108" s="46">
        <v>885</v>
      </c>
      <c r="D108" s="46">
        <v>288</v>
      </c>
      <c r="E108" s="46">
        <v>29</v>
      </c>
      <c r="F108" s="46">
        <f t="shared" si="12"/>
        <v>885</v>
      </c>
      <c r="G108" s="46">
        <v>1202</v>
      </c>
      <c r="H108" s="61">
        <f t="shared" si="13"/>
        <v>0.23960066555740434</v>
      </c>
      <c r="I108" s="61">
        <f t="shared" si="14"/>
        <v>0.024126455906821963</v>
      </c>
      <c r="J108" s="61">
        <f t="shared" si="15"/>
        <v>0.2637271214642263</v>
      </c>
    </row>
    <row r="109" spans="1:10" ht="12.75">
      <c r="A109" s="46" t="s">
        <v>245</v>
      </c>
      <c r="B109" s="46" t="s">
        <v>246</v>
      </c>
      <c r="E109" s="46">
        <v>1</v>
      </c>
      <c r="G109" s="46">
        <v>18</v>
      </c>
      <c r="H109" s="61">
        <f t="shared" si="13"/>
        <v>0</v>
      </c>
      <c r="I109" s="61">
        <f t="shared" si="14"/>
        <v>0.05555555555555555</v>
      </c>
      <c r="J109" s="61">
        <f t="shared" si="15"/>
        <v>0.05555555555555555</v>
      </c>
    </row>
    <row r="110" spans="1:10" ht="12.75">
      <c r="A110" s="46" t="s">
        <v>247</v>
      </c>
      <c r="B110" s="46" t="s">
        <v>248</v>
      </c>
      <c r="C110" s="46">
        <v>490</v>
      </c>
      <c r="D110" s="46">
        <v>646</v>
      </c>
      <c r="E110" s="46">
        <v>90</v>
      </c>
      <c r="F110" s="46">
        <f aca="true" t="shared" si="16" ref="F110:F115">+G110-D110-E110</f>
        <v>490</v>
      </c>
      <c r="G110" s="46">
        <v>1226</v>
      </c>
      <c r="H110" s="61">
        <f t="shared" si="13"/>
        <v>0.5269168026101142</v>
      </c>
      <c r="I110" s="61">
        <f t="shared" si="14"/>
        <v>0.0734094616639478</v>
      </c>
      <c r="J110" s="61">
        <f t="shared" si="15"/>
        <v>0.600326264274062</v>
      </c>
    </row>
    <row r="111" spans="1:10" ht="12.75">
      <c r="A111" s="46" t="s">
        <v>249</v>
      </c>
      <c r="B111" s="46" t="s">
        <v>250</v>
      </c>
      <c r="C111" s="46">
        <v>6</v>
      </c>
      <c r="D111" s="46">
        <v>6</v>
      </c>
      <c r="F111" s="46">
        <f t="shared" si="16"/>
        <v>6</v>
      </c>
      <c r="G111" s="46">
        <v>12</v>
      </c>
      <c r="H111" s="61">
        <f t="shared" si="13"/>
        <v>0.5</v>
      </c>
      <c r="I111" s="61">
        <f t="shared" si="14"/>
        <v>0</v>
      </c>
      <c r="J111" s="61">
        <f t="shared" si="15"/>
        <v>0.5</v>
      </c>
    </row>
    <row r="112" spans="1:10" ht="12.75">
      <c r="A112" s="46" t="s">
        <v>343</v>
      </c>
      <c r="B112" s="46" t="s">
        <v>344</v>
      </c>
      <c r="C112" s="46">
        <v>1</v>
      </c>
      <c r="F112" s="46">
        <f t="shared" si="16"/>
        <v>1</v>
      </c>
      <c r="G112" s="46">
        <v>1</v>
      </c>
      <c r="H112" s="61">
        <f t="shared" si="13"/>
        <v>0</v>
      </c>
      <c r="I112" s="61">
        <f t="shared" si="14"/>
        <v>0</v>
      </c>
      <c r="J112" s="61">
        <f t="shared" si="15"/>
        <v>0</v>
      </c>
    </row>
    <row r="113" spans="1:10" ht="12.75">
      <c r="A113" s="46" t="s">
        <v>251</v>
      </c>
      <c r="B113" s="46" t="s">
        <v>252</v>
      </c>
      <c r="C113" s="46">
        <v>10</v>
      </c>
      <c r="F113" s="46">
        <f t="shared" si="16"/>
        <v>10</v>
      </c>
      <c r="G113" s="46">
        <v>10</v>
      </c>
      <c r="H113" s="61">
        <f t="shared" si="13"/>
        <v>0</v>
      </c>
      <c r="I113" s="61">
        <f t="shared" si="14"/>
        <v>0</v>
      </c>
      <c r="J113" s="61">
        <f t="shared" si="15"/>
        <v>0</v>
      </c>
    </row>
    <row r="114" spans="1:10" ht="12.75">
      <c r="A114" s="46" t="s">
        <v>253</v>
      </c>
      <c r="B114" s="46" t="s">
        <v>254</v>
      </c>
      <c r="C114" s="46">
        <v>375</v>
      </c>
      <c r="D114" s="46">
        <v>136</v>
      </c>
      <c r="E114" s="46">
        <v>39</v>
      </c>
      <c r="F114" s="46">
        <f t="shared" si="16"/>
        <v>375</v>
      </c>
      <c r="G114" s="46">
        <v>550</v>
      </c>
      <c r="H114" s="61">
        <f t="shared" si="13"/>
        <v>0.24727272727272728</v>
      </c>
      <c r="I114" s="61">
        <f t="shared" si="14"/>
        <v>0.07090909090909091</v>
      </c>
      <c r="J114" s="61">
        <f t="shared" si="15"/>
        <v>0.3181818181818182</v>
      </c>
    </row>
    <row r="115" spans="1:10" ht="12.75">
      <c r="A115" s="46" t="s">
        <v>257</v>
      </c>
      <c r="B115" s="46" t="s">
        <v>258</v>
      </c>
      <c r="C115" s="46">
        <v>160</v>
      </c>
      <c r="D115" s="46">
        <v>30</v>
      </c>
      <c r="E115" s="46">
        <v>6</v>
      </c>
      <c r="F115" s="46">
        <f t="shared" si="16"/>
        <v>160</v>
      </c>
      <c r="G115" s="46">
        <v>196</v>
      </c>
      <c r="H115" s="61">
        <f t="shared" si="13"/>
        <v>0.15306122448979592</v>
      </c>
      <c r="I115" s="61">
        <f t="shared" si="14"/>
        <v>0.030612244897959183</v>
      </c>
      <c r="J115" s="61">
        <f t="shared" si="15"/>
        <v>0.1836734693877551</v>
      </c>
    </row>
    <row r="116" spans="2:10" ht="12.75">
      <c r="B116" s="46" t="s">
        <v>291</v>
      </c>
      <c r="C116" s="46">
        <v>52430</v>
      </c>
      <c r="D116" s="46">
        <f>SUM(D115:D115)</f>
        <v>30</v>
      </c>
      <c r="E116" s="46">
        <f>SUM(E115:E115)</f>
        <v>6</v>
      </c>
      <c r="F116" s="46">
        <f>SUM(F115:F115)</f>
        <v>160</v>
      </c>
      <c r="G116" s="46">
        <v>64464</v>
      </c>
      <c r="H116" s="61">
        <f t="shared" si="13"/>
        <v>0.00046537602382725244</v>
      </c>
      <c r="I116" s="61">
        <f t="shared" si="14"/>
        <v>9.307520476545048E-05</v>
      </c>
      <c r="J116" s="61">
        <f t="shared" si="15"/>
        <v>0.0005584512285927029</v>
      </c>
    </row>
    <row r="117" spans="1:10" ht="12.75">
      <c r="A117" s="46" t="s">
        <v>345</v>
      </c>
      <c r="B117" s="46" t="s">
        <v>346</v>
      </c>
      <c r="C117" s="46">
        <v>2</v>
      </c>
      <c r="F117" s="46">
        <f aca="true" t="shared" si="17" ref="F117:F125">+G117-D117-E117</f>
        <v>2</v>
      </c>
      <c r="G117" s="46">
        <v>2</v>
      </c>
      <c r="H117" s="61">
        <f t="shared" si="13"/>
        <v>0</v>
      </c>
      <c r="I117" s="61">
        <f t="shared" si="14"/>
        <v>0</v>
      </c>
      <c r="J117" s="61">
        <f t="shared" si="15"/>
        <v>0</v>
      </c>
    </row>
    <row r="118" spans="1:10" ht="12.75">
      <c r="A118" s="46" t="s">
        <v>259</v>
      </c>
      <c r="B118" s="46" t="s">
        <v>260</v>
      </c>
      <c r="C118" s="46">
        <v>155</v>
      </c>
      <c r="D118" s="46">
        <v>14</v>
      </c>
      <c r="E118" s="46">
        <v>9</v>
      </c>
      <c r="F118" s="46">
        <f t="shared" si="17"/>
        <v>155</v>
      </c>
      <c r="G118" s="46">
        <v>178</v>
      </c>
      <c r="H118" s="61">
        <f t="shared" si="13"/>
        <v>0.07865168539325842</v>
      </c>
      <c r="I118" s="61">
        <f t="shared" si="14"/>
        <v>0.05056179775280899</v>
      </c>
      <c r="J118" s="61">
        <f t="shared" si="15"/>
        <v>0.1292134831460674</v>
      </c>
    </row>
    <row r="119" spans="1:10" ht="12.75">
      <c r="A119" s="46" t="s">
        <v>347</v>
      </c>
      <c r="B119" s="46" t="s">
        <v>348</v>
      </c>
      <c r="C119" s="46">
        <v>1</v>
      </c>
      <c r="F119" s="46">
        <f t="shared" si="17"/>
        <v>1</v>
      </c>
      <c r="G119" s="46">
        <v>1</v>
      </c>
      <c r="H119" s="61">
        <f t="shared" si="13"/>
        <v>0</v>
      </c>
      <c r="I119" s="61">
        <f t="shared" si="14"/>
        <v>0</v>
      </c>
      <c r="J119" s="61">
        <f t="shared" si="15"/>
        <v>0</v>
      </c>
    </row>
    <row r="120" spans="1:10" ht="12.75">
      <c r="A120" s="46" t="s">
        <v>261</v>
      </c>
      <c r="B120" s="46" t="s">
        <v>262</v>
      </c>
      <c r="C120" s="46">
        <v>911</v>
      </c>
      <c r="D120" s="46">
        <v>495</v>
      </c>
      <c r="E120" s="46">
        <v>6</v>
      </c>
      <c r="F120" s="46">
        <f t="shared" si="17"/>
        <v>911</v>
      </c>
      <c r="G120" s="46">
        <v>1412</v>
      </c>
      <c r="H120" s="61">
        <f t="shared" si="13"/>
        <v>0.35056657223796034</v>
      </c>
      <c r="I120" s="61">
        <f t="shared" si="14"/>
        <v>0.00424929178470255</v>
      </c>
      <c r="J120" s="61">
        <f t="shared" si="15"/>
        <v>0.3548158640226629</v>
      </c>
    </row>
    <row r="121" spans="1:10" ht="12.75">
      <c r="A121" s="46" t="s">
        <v>263</v>
      </c>
      <c r="B121" s="46" t="s">
        <v>264</v>
      </c>
      <c r="C121" s="46">
        <v>239</v>
      </c>
      <c r="D121" s="46">
        <v>52</v>
      </c>
      <c r="E121" s="46">
        <v>30</v>
      </c>
      <c r="F121" s="46">
        <f t="shared" si="17"/>
        <v>239</v>
      </c>
      <c r="G121" s="46">
        <v>321</v>
      </c>
      <c r="H121" s="61">
        <f t="shared" si="13"/>
        <v>0.16199376947040497</v>
      </c>
      <c r="I121" s="61">
        <f t="shared" si="14"/>
        <v>0.09345794392523364</v>
      </c>
      <c r="J121" s="61">
        <f t="shared" si="15"/>
        <v>0.2554517133956386</v>
      </c>
    </row>
    <row r="122" spans="1:10" ht="12.75">
      <c r="A122" s="46" t="s">
        <v>265</v>
      </c>
      <c r="B122" s="46" t="s">
        <v>266</v>
      </c>
      <c r="C122" s="46">
        <v>119</v>
      </c>
      <c r="D122" s="46">
        <v>24</v>
      </c>
      <c r="E122" s="46">
        <v>10</v>
      </c>
      <c r="F122" s="46">
        <f t="shared" si="17"/>
        <v>119</v>
      </c>
      <c r="G122" s="46">
        <v>153</v>
      </c>
      <c r="H122" s="61">
        <f t="shared" si="13"/>
        <v>0.1568627450980392</v>
      </c>
      <c r="I122" s="61">
        <f t="shared" si="14"/>
        <v>0.06535947712418301</v>
      </c>
      <c r="J122" s="61">
        <f t="shared" si="15"/>
        <v>0.2222222222222222</v>
      </c>
    </row>
    <row r="123" spans="1:10" ht="12.75">
      <c r="A123" s="46" t="s">
        <v>267</v>
      </c>
      <c r="B123" s="46" t="s">
        <v>349</v>
      </c>
      <c r="C123" s="46">
        <v>29</v>
      </c>
      <c r="D123" s="46">
        <v>10</v>
      </c>
      <c r="E123" s="46">
        <v>1</v>
      </c>
      <c r="F123" s="46">
        <f t="shared" si="17"/>
        <v>29</v>
      </c>
      <c r="G123" s="46">
        <v>40</v>
      </c>
      <c r="H123" s="61">
        <f t="shared" si="13"/>
        <v>0.25</v>
      </c>
      <c r="I123" s="61">
        <f t="shared" si="14"/>
        <v>0.025</v>
      </c>
      <c r="J123" s="61">
        <f t="shared" si="15"/>
        <v>0.275</v>
      </c>
    </row>
    <row r="124" spans="1:10" ht="12.75">
      <c r="A124" s="46" t="s">
        <v>269</v>
      </c>
      <c r="B124" s="46" t="s">
        <v>270</v>
      </c>
      <c r="C124" s="46">
        <v>14</v>
      </c>
      <c r="D124" s="46">
        <v>18</v>
      </c>
      <c r="E124" s="46">
        <v>24</v>
      </c>
      <c r="F124" s="46">
        <f t="shared" si="17"/>
        <v>14</v>
      </c>
      <c r="G124" s="46">
        <v>56</v>
      </c>
      <c r="H124" s="61">
        <f t="shared" si="13"/>
        <v>0.32142857142857145</v>
      </c>
      <c r="I124" s="61">
        <f t="shared" si="14"/>
        <v>0.42857142857142855</v>
      </c>
      <c r="J124" s="61">
        <f t="shared" si="15"/>
        <v>0.75</v>
      </c>
    </row>
    <row r="125" spans="1:10" ht="12.75">
      <c r="A125" s="46" t="s">
        <v>273</v>
      </c>
      <c r="B125" s="46" t="s">
        <v>274</v>
      </c>
      <c r="C125" s="46">
        <v>1</v>
      </c>
      <c r="D125" s="46">
        <v>1</v>
      </c>
      <c r="F125" s="46">
        <f t="shared" si="17"/>
        <v>1</v>
      </c>
      <c r="G125" s="46">
        <v>2</v>
      </c>
      <c r="H125" s="61">
        <f>D125/G125</f>
        <v>0.5</v>
      </c>
      <c r="I125" s="61">
        <f t="shared" si="14"/>
        <v>0</v>
      </c>
      <c r="J125" s="61">
        <f t="shared" si="15"/>
        <v>0.5</v>
      </c>
    </row>
  </sheetData>
  <sheetProtection/>
  <autoFilter ref="A1:J125"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C1">
      <selection activeCell="J23" sqref="J23"/>
    </sheetView>
  </sheetViews>
  <sheetFormatPr defaultColWidth="9.140625" defaultRowHeight="12.75"/>
  <cols>
    <col min="1" max="1" width="11.57421875" style="36" hidden="1" customWidth="1"/>
    <col min="2" max="2" width="11.57421875" style="0" hidden="1" customWidth="1"/>
    <col min="3" max="3" width="30.7109375" style="0" customWidth="1"/>
    <col min="4" max="4" width="70.8515625" style="0" customWidth="1"/>
    <col min="5" max="5" width="11.57421875" style="0" customWidth="1"/>
    <col min="6" max="6" width="11.421875" style="76" hidden="1" customWidth="1"/>
    <col min="7" max="7" width="11.421875" style="76" customWidth="1"/>
    <col min="8" max="8" width="11.421875" style="76" hidden="1" customWidth="1"/>
    <col min="9" max="9" width="5.7109375" style="54" hidden="1" customWidth="1"/>
    <col min="10" max="10" width="35.28125" style="0" customWidth="1"/>
    <col min="11" max="16384" width="10.57421875" style="0" customWidth="1"/>
  </cols>
  <sheetData>
    <row r="1" spans="1:10" ht="15">
      <c r="A1" s="36" t="s">
        <v>38</v>
      </c>
      <c r="B1" s="32" t="s">
        <v>38</v>
      </c>
      <c r="C1" s="77" t="s">
        <v>425</v>
      </c>
      <c r="D1" s="30" t="s">
        <v>39</v>
      </c>
      <c r="E1" s="30" t="s">
        <v>426</v>
      </c>
      <c r="F1" s="48" t="s">
        <v>427</v>
      </c>
      <c r="G1" s="48" t="s">
        <v>428</v>
      </c>
      <c r="H1" s="48" t="s">
        <v>429</v>
      </c>
      <c r="J1" s="78" t="s">
        <v>430</v>
      </c>
    </row>
    <row r="2" spans="1:10" ht="12.75">
      <c r="A2" s="79" t="s">
        <v>41</v>
      </c>
      <c r="B2" t="s">
        <v>41</v>
      </c>
      <c r="C2" s="80" t="s">
        <v>42</v>
      </c>
      <c r="D2" s="31" t="s">
        <v>42</v>
      </c>
      <c r="E2">
        <v>7740</v>
      </c>
      <c r="F2" s="76">
        <v>7000</v>
      </c>
      <c r="G2" s="76">
        <v>3531</v>
      </c>
      <c r="H2" s="76">
        <f aca="true" t="shared" si="0" ref="H2:H33">G2+F2</f>
        <v>10531</v>
      </c>
      <c r="I2" s="54">
        <v>0.0921428571428571</v>
      </c>
      <c r="J2" s="81">
        <f aca="true" t="shared" si="1" ref="J2:J33">E2+G2*(1+I2)</f>
        <v>11596.356428571427</v>
      </c>
    </row>
    <row r="3" spans="1:10" ht="12.75">
      <c r="A3" s="79" t="s">
        <v>43</v>
      </c>
      <c r="B3" t="s">
        <v>43</v>
      </c>
      <c r="C3" s="82" t="s">
        <v>44</v>
      </c>
      <c r="D3" s="31" t="s">
        <v>44</v>
      </c>
      <c r="E3">
        <v>40</v>
      </c>
      <c r="F3" s="76">
        <v>20</v>
      </c>
      <c r="G3" s="76">
        <v>5</v>
      </c>
      <c r="H3" s="76">
        <f t="shared" si="0"/>
        <v>25</v>
      </c>
      <c r="I3" s="54">
        <v>0.75</v>
      </c>
      <c r="J3" s="81">
        <f t="shared" si="1"/>
        <v>48.75</v>
      </c>
    </row>
    <row r="4" spans="1:10" ht="12.75">
      <c r="A4" s="79" t="s">
        <v>45</v>
      </c>
      <c r="B4" t="s">
        <v>45</v>
      </c>
      <c r="C4" s="80" t="s">
        <v>46</v>
      </c>
      <c r="D4" s="31" t="s">
        <v>46</v>
      </c>
      <c r="E4">
        <v>2305</v>
      </c>
      <c r="F4" s="76">
        <v>1615</v>
      </c>
      <c r="G4" s="76">
        <v>949</v>
      </c>
      <c r="H4" s="76">
        <f t="shared" si="0"/>
        <v>2564</v>
      </c>
      <c r="I4" s="54">
        <v>0.507739938080495</v>
      </c>
      <c r="J4" s="81">
        <f t="shared" si="1"/>
        <v>3735.8452012383896</v>
      </c>
    </row>
    <row r="5" spans="1:10" ht="12.75">
      <c r="A5" s="79" t="s">
        <v>47</v>
      </c>
      <c r="B5" t="s">
        <v>47</v>
      </c>
      <c r="C5" s="80" t="s">
        <v>48</v>
      </c>
      <c r="D5" s="31" t="s">
        <v>48</v>
      </c>
      <c r="E5">
        <v>1025</v>
      </c>
      <c r="F5" s="76">
        <v>725</v>
      </c>
      <c r="G5" s="76">
        <v>211</v>
      </c>
      <c r="H5" s="76">
        <f t="shared" si="0"/>
        <v>936</v>
      </c>
      <c r="I5" s="54">
        <v>0.36551724137931</v>
      </c>
      <c r="J5" s="81">
        <f t="shared" si="1"/>
        <v>1313.1241379310345</v>
      </c>
    </row>
    <row r="6" spans="1:10" ht="12.75">
      <c r="A6" s="79" t="s">
        <v>49</v>
      </c>
      <c r="B6" t="s">
        <v>49</v>
      </c>
      <c r="C6" s="80" t="s">
        <v>50</v>
      </c>
      <c r="D6" s="31" t="s">
        <v>50</v>
      </c>
      <c r="E6">
        <v>965</v>
      </c>
      <c r="F6" s="76">
        <v>605</v>
      </c>
      <c r="G6" s="76">
        <v>182</v>
      </c>
      <c r="H6" s="76">
        <f t="shared" si="0"/>
        <v>787</v>
      </c>
      <c r="I6" s="54">
        <v>0.570247933884297</v>
      </c>
      <c r="J6" s="81">
        <f t="shared" si="1"/>
        <v>1250.7851239669421</v>
      </c>
    </row>
    <row r="7" spans="1:10" ht="12.75">
      <c r="A7" s="79" t="s">
        <v>55</v>
      </c>
      <c r="B7" t="s">
        <v>51</v>
      </c>
      <c r="C7" s="80" t="s">
        <v>52</v>
      </c>
      <c r="D7" s="31" t="s">
        <v>52</v>
      </c>
      <c r="E7">
        <v>460</v>
      </c>
      <c r="F7" s="76">
        <v>470</v>
      </c>
      <c r="H7" s="76">
        <f t="shared" si="0"/>
        <v>470</v>
      </c>
      <c r="I7" s="54">
        <v>0.0638297872340425</v>
      </c>
      <c r="J7" s="81">
        <f t="shared" si="1"/>
        <v>460</v>
      </c>
    </row>
    <row r="8" spans="1:10" ht="12.75">
      <c r="A8" s="79" t="s">
        <v>57</v>
      </c>
      <c r="B8" t="s">
        <v>53</v>
      </c>
      <c r="C8" s="80" t="s">
        <v>54</v>
      </c>
      <c r="D8" s="31" t="s">
        <v>54</v>
      </c>
      <c r="E8">
        <v>15</v>
      </c>
      <c r="F8" s="76">
        <v>15</v>
      </c>
      <c r="H8" s="76">
        <f t="shared" si="0"/>
        <v>15</v>
      </c>
      <c r="I8" s="54">
        <v>0</v>
      </c>
      <c r="J8" s="81">
        <f t="shared" si="1"/>
        <v>15</v>
      </c>
    </row>
    <row r="9" spans="1:10" ht="12.75">
      <c r="A9" s="79" t="s">
        <v>171</v>
      </c>
      <c r="B9" t="s">
        <v>55</v>
      </c>
      <c r="C9" s="80" t="s">
        <v>431</v>
      </c>
      <c r="D9" s="31"/>
      <c r="G9" s="76">
        <v>2</v>
      </c>
      <c r="H9" s="76">
        <f t="shared" si="0"/>
        <v>2</v>
      </c>
      <c r="J9" s="81">
        <f t="shared" si="1"/>
        <v>2</v>
      </c>
    </row>
    <row r="10" spans="1:10" ht="12.75">
      <c r="A10" s="79" t="s">
        <v>300</v>
      </c>
      <c r="B10" t="s">
        <v>57</v>
      </c>
      <c r="C10" s="80" t="s">
        <v>58</v>
      </c>
      <c r="D10" s="31" t="s">
        <v>58</v>
      </c>
      <c r="E10">
        <v>1210</v>
      </c>
      <c r="F10" s="76">
        <v>860</v>
      </c>
      <c r="G10" s="76">
        <v>322</v>
      </c>
      <c r="H10" s="76">
        <f t="shared" si="0"/>
        <v>1182</v>
      </c>
      <c r="I10" s="54">
        <v>0.36046511627907</v>
      </c>
      <c r="J10" s="81">
        <f t="shared" si="1"/>
        <v>1648.0697674418604</v>
      </c>
    </row>
    <row r="11" spans="1:10" ht="12.75">
      <c r="A11" s="79" t="s">
        <v>302</v>
      </c>
      <c r="B11" t="s">
        <v>59</v>
      </c>
      <c r="C11" s="80" t="s">
        <v>60</v>
      </c>
      <c r="D11" s="31" t="s">
        <v>60</v>
      </c>
      <c r="E11">
        <v>450</v>
      </c>
      <c r="F11" s="76">
        <v>285</v>
      </c>
      <c r="G11" s="76">
        <v>94</v>
      </c>
      <c r="H11" s="76">
        <f t="shared" si="0"/>
        <v>379</v>
      </c>
      <c r="I11" s="54">
        <v>0.543859649122807</v>
      </c>
      <c r="J11" s="81">
        <f t="shared" si="1"/>
        <v>595.1228070175439</v>
      </c>
    </row>
    <row r="12" spans="1:10" ht="12.75">
      <c r="A12" s="79" t="s">
        <v>59</v>
      </c>
      <c r="B12" t="s">
        <v>61</v>
      </c>
      <c r="C12" s="80" t="s">
        <v>62</v>
      </c>
      <c r="D12" s="31" t="s">
        <v>62</v>
      </c>
      <c r="E12">
        <v>4505</v>
      </c>
      <c r="F12" s="76">
        <v>4075</v>
      </c>
      <c r="G12" s="76">
        <v>2260</v>
      </c>
      <c r="H12" s="76">
        <f t="shared" si="0"/>
        <v>6335</v>
      </c>
      <c r="I12" s="54">
        <v>0.0539877300613497</v>
      </c>
      <c r="J12" s="81">
        <f t="shared" si="1"/>
        <v>6887.01226993865</v>
      </c>
    </row>
    <row r="13" spans="1:10" ht="12.75">
      <c r="A13" s="79" t="s">
        <v>61</v>
      </c>
      <c r="B13" t="s">
        <v>63</v>
      </c>
      <c r="C13" s="80" t="s">
        <v>64</v>
      </c>
      <c r="D13" s="31" t="s">
        <v>64</v>
      </c>
      <c r="E13">
        <v>215</v>
      </c>
      <c r="F13" s="76">
        <v>160</v>
      </c>
      <c r="G13" s="76">
        <v>19</v>
      </c>
      <c r="H13" s="76">
        <f t="shared" si="0"/>
        <v>179</v>
      </c>
      <c r="I13" s="54">
        <v>0.21875</v>
      </c>
      <c r="J13" s="81">
        <f t="shared" si="1"/>
        <v>238.15625</v>
      </c>
    </row>
    <row r="14" spans="1:10" ht="12.75">
      <c r="A14" s="79" t="s">
        <v>63</v>
      </c>
      <c r="B14" t="s">
        <v>65</v>
      </c>
      <c r="C14" s="80" t="s">
        <v>66</v>
      </c>
      <c r="D14" s="31" t="s">
        <v>66</v>
      </c>
      <c r="E14">
        <v>5</v>
      </c>
      <c r="F14" s="76">
        <v>5</v>
      </c>
      <c r="G14" s="76">
        <v>31</v>
      </c>
      <c r="H14" s="76">
        <f t="shared" si="0"/>
        <v>36</v>
      </c>
      <c r="I14" s="54">
        <v>0</v>
      </c>
      <c r="J14" s="81">
        <f t="shared" si="1"/>
        <v>36</v>
      </c>
    </row>
    <row r="15" spans="1:10" ht="12.75">
      <c r="A15" s="79" t="s">
        <v>65</v>
      </c>
      <c r="B15" t="s">
        <v>67</v>
      </c>
      <c r="C15" s="80" t="s">
        <v>68</v>
      </c>
      <c r="D15" s="31" t="s">
        <v>68</v>
      </c>
      <c r="E15">
        <v>80</v>
      </c>
      <c r="F15" s="76">
        <v>55</v>
      </c>
      <c r="G15" s="76">
        <v>0</v>
      </c>
      <c r="H15" s="76">
        <f t="shared" si="0"/>
        <v>55</v>
      </c>
      <c r="I15" s="54">
        <v>0.545454545454546</v>
      </c>
      <c r="J15" s="81">
        <f t="shared" si="1"/>
        <v>80</v>
      </c>
    </row>
    <row r="16" spans="1:10" ht="12.75">
      <c r="A16" s="79" t="s">
        <v>67</v>
      </c>
      <c r="B16" t="s">
        <v>69</v>
      </c>
      <c r="C16" s="80" t="s">
        <v>70</v>
      </c>
      <c r="D16" s="31" t="s">
        <v>70</v>
      </c>
      <c r="E16">
        <v>5</v>
      </c>
      <c r="F16" s="76">
        <v>5</v>
      </c>
      <c r="G16" s="76">
        <v>5</v>
      </c>
      <c r="H16" s="76">
        <f t="shared" si="0"/>
        <v>10</v>
      </c>
      <c r="I16" s="54">
        <v>0</v>
      </c>
      <c r="J16" s="81">
        <f t="shared" si="1"/>
        <v>10</v>
      </c>
    </row>
    <row r="17" spans="1:10" ht="12.75">
      <c r="A17" s="79" t="s">
        <v>195</v>
      </c>
      <c r="B17" t="s">
        <v>71</v>
      </c>
      <c r="C17" s="80" t="s">
        <v>72</v>
      </c>
      <c r="D17" s="31" t="s">
        <v>72</v>
      </c>
      <c r="E17">
        <v>530</v>
      </c>
      <c r="F17" s="76">
        <v>275</v>
      </c>
      <c r="G17" s="76">
        <v>63</v>
      </c>
      <c r="H17" s="76">
        <f t="shared" si="0"/>
        <v>338</v>
      </c>
      <c r="I17" s="54">
        <v>0.909090909090909</v>
      </c>
      <c r="J17" s="81">
        <f t="shared" si="1"/>
        <v>650.2727272727273</v>
      </c>
    </row>
    <row r="18" spans="1:10" ht="12.75">
      <c r="A18" s="79" t="s">
        <v>69</v>
      </c>
      <c r="B18" t="s">
        <v>73</v>
      </c>
      <c r="C18" s="80" t="s">
        <v>74</v>
      </c>
      <c r="D18" s="31" t="s">
        <v>74</v>
      </c>
      <c r="E18">
        <v>45</v>
      </c>
      <c r="F18" s="76">
        <v>20</v>
      </c>
      <c r="G18" s="76">
        <v>0</v>
      </c>
      <c r="H18" s="76">
        <f t="shared" si="0"/>
        <v>20</v>
      </c>
      <c r="I18" s="54">
        <v>0.5</v>
      </c>
      <c r="J18" s="81">
        <f t="shared" si="1"/>
        <v>45</v>
      </c>
    </row>
    <row r="19" spans="1:10" ht="12.75">
      <c r="A19" s="79" t="s">
        <v>71</v>
      </c>
      <c r="B19" t="s">
        <v>75</v>
      </c>
      <c r="C19" s="80" t="s">
        <v>76</v>
      </c>
      <c r="D19" s="31" t="s">
        <v>76</v>
      </c>
      <c r="E19">
        <v>290</v>
      </c>
      <c r="F19" s="76">
        <v>215</v>
      </c>
      <c r="G19" s="76">
        <v>46</v>
      </c>
      <c r="H19" s="76">
        <f t="shared" si="0"/>
        <v>261</v>
      </c>
      <c r="I19" s="54">
        <v>0.255813953488372</v>
      </c>
      <c r="J19" s="81">
        <f t="shared" si="1"/>
        <v>347.7674418604651</v>
      </c>
    </row>
    <row r="20" spans="1:10" ht="12.75">
      <c r="A20" s="79" t="s">
        <v>73</v>
      </c>
      <c r="B20" t="s">
        <v>77</v>
      </c>
      <c r="C20" s="80" t="s">
        <v>78</v>
      </c>
      <c r="D20" s="31" t="s">
        <v>78</v>
      </c>
      <c r="E20">
        <v>575</v>
      </c>
      <c r="F20" s="76">
        <v>460</v>
      </c>
      <c r="G20" s="76">
        <v>0</v>
      </c>
      <c r="H20" s="76">
        <f t="shared" si="0"/>
        <v>460</v>
      </c>
      <c r="I20" s="54">
        <v>0.271739130434783</v>
      </c>
      <c r="J20" s="81">
        <f t="shared" si="1"/>
        <v>575</v>
      </c>
    </row>
    <row r="21" spans="1:10" ht="12.75">
      <c r="A21" s="79" t="s">
        <v>305</v>
      </c>
      <c r="B21" t="s">
        <v>79</v>
      </c>
      <c r="C21" s="80" t="s">
        <v>80</v>
      </c>
      <c r="D21" s="31" t="s">
        <v>80</v>
      </c>
      <c r="E21">
        <v>30</v>
      </c>
      <c r="F21" s="76">
        <v>25</v>
      </c>
      <c r="G21" s="76">
        <v>20</v>
      </c>
      <c r="H21" s="76">
        <f t="shared" si="0"/>
        <v>45</v>
      </c>
      <c r="I21" s="54">
        <v>0.2</v>
      </c>
      <c r="J21" s="81">
        <f t="shared" si="1"/>
        <v>54</v>
      </c>
    </row>
    <row r="22" spans="1:10" ht="12.75">
      <c r="A22" s="79" t="s">
        <v>75</v>
      </c>
      <c r="B22" t="s">
        <v>81</v>
      </c>
      <c r="C22" s="80" t="s">
        <v>82</v>
      </c>
      <c r="D22" s="31" t="s">
        <v>82</v>
      </c>
      <c r="E22">
        <v>1095</v>
      </c>
      <c r="F22" s="76">
        <v>925</v>
      </c>
      <c r="G22" s="76">
        <v>123</v>
      </c>
      <c r="H22" s="76">
        <f t="shared" si="0"/>
        <v>1048</v>
      </c>
      <c r="I22" s="54">
        <v>0.145945945945946</v>
      </c>
      <c r="J22" s="81">
        <f t="shared" si="1"/>
        <v>1235.9513513513514</v>
      </c>
    </row>
    <row r="23" spans="1:10" ht="12.75">
      <c r="A23" s="79" t="s">
        <v>77</v>
      </c>
      <c r="B23" t="s">
        <v>85</v>
      </c>
      <c r="C23" s="80" t="s">
        <v>86</v>
      </c>
      <c r="D23" s="31" t="s">
        <v>86</v>
      </c>
      <c r="E23">
        <v>10</v>
      </c>
      <c r="F23" s="76">
        <v>5</v>
      </c>
      <c r="G23" s="76">
        <v>0</v>
      </c>
      <c r="H23" s="76">
        <f t="shared" si="0"/>
        <v>5</v>
      </c>
      <c r="I23" s="54">
        <v>1</v>
      </c>
      <c r="J23" s="81">
        <f t="shared" si="1"/>
        <v>10</v>
      </c>
    </row>
    <row r="24" spans="1:10" ht="12.75">
      <c r="A24" s="79" t="s">
        <v>79</v>
      </c>
      <c r="B24" t="s">
        <v>87</v>
      </c>
      <c r="C24" s="80" t="s">
        <v>88</v>
      </c>
      <c r="D24" s="31" t="s">
        <v>88</v>
      </c>
      <c r="E24">
        <v>10</v>
      </c>
      <c r="F24" s="76">
        <v>0</v>
      </c>
      <c r="G24" s="76">
        <v>1</v>
      </c>
      <c r="H24" s="76">
        <f t="shared" si="0"/>
        <v>1</v>
      </c>
      <c r="J24" s="81">
        <f t="shared" si="1"/>
        <v>11</v>
      </c>
    </row>
    <row r="25" spans="1:10" ht="12.75">
      <c r="A25" s="79" t="s">
        <v>81</v>
      </c>
      <c r="B25" t="s">
        <v>89</v>
      </c>
      <c r="C25" s="80" t="s">
        <v>90</v>
      </c>
      <c r="D25" s="31" t="s">
        <v>90</v>
      </c>
      <c r="E25">
        <v>1150</v>
      </c>
      <c r="F25" s="76">
        <v>1095</v>
      </c>
      <c r="G25" s="76">
        <v>152</v>
      </c>
      <c r="H25" s="76">
        <f t="shared" si="0"/>
        <v>1247</v>
      </c>
      <c r="I25" s="54">
        <v>0.0410958904109589</v>
      </c>
      <c r="J25" s="81">
        <f t="shared" si="1"/>
        <v>1308.2465753424658</v>
      </c>
    </row>
    <row r="26" spans="1:10" ht="12.75">
      <c r="A26" s="36" t="s">
        <v>83</v>
      </c>
      <c r="B26" t="s">
        <v>91</v>
      </c>
      <c r="C26" s="80" t="s">
        <v>92</v>
      </c>
      <c r="D26" s="31" t="s">
        <v>92</v>
      </c>
      <c r="E26">
        <v>385</v>
      </c>
      <c r="F26" s="76">
        <v>275</v>
      </c>
      <c r="G26" s="76">
        <v>43</v>
      </c>
      <c r="H26" s="76">
        <f t="shared" si="0"/>
        <v>318</v>
      </c>
      <c r="I26" s="54">
        <v>0.272727272727273</v>
      </c>
      <c r="J26" s="81">
        <f t="shared" si="1"/>
        <v>439.72727272727275</v>
      </c>
    </row>
    <row r="27" spans="1:10" ht="12.75">
      <c r="A27" s="36" t="s">
        <v>85</v>
      </c>
      <c r="B27" t="s">
        <v>93</v>
      </c>
      <c r="C27" s="80" t="s">
        <v>94</v>
      </c>
      <c r="D27" s="31" t="s">
        <v>94</v>
      </c>
      <c r="E27">
        <v>835</v>
      </c>
      <c r="F27" s="76">
        <v>565</v>
      </c>
      <c r="G27" s="76">
        <v>199</v>
      </c>
      <c r="H27" s="76">
        <f t="shared" si="0"/>
        <v>764</v>
      </c>
      <c r="I27" s="54">
        <v>0.371681415929204</v>
      </c>
      <c r="J27" s="81">
        <f t="shared" si="1"/>
        <v>1107.9646017699115</v>
      </c>
    </row>
    <row r="28" spans="1:10" ht="12.75">
      <c r="A28" s="79" t="s">
        <v>217</v>
      </c>
      <c r="B28" t="s">
        <v>95</v>
      </c>
      <c r="C28" s="80" t="s">
        <v>96</v>
      </c>
      <c r="D28" s="31" t="s">
        <v>96</v>
      </c>
      <c r="E28">
        <v>925</v>
      </c>
      <c r="F28" s="76">
        <v>755</v>
      </c>
      <c r="G28" s="76">
        <v>210</v>
      </c>
      <c r="H28" s="76">
        <f t="shared" si="0"/>
        <v>965</v>
      </c>
      <c r="I28" s="54">
        <v>0.19205298013245</v>
      </c>
      <c r="J28" s="81">
        <f t="shared" si="1"/>
        <v>1175.3311258278145</v>
      </c>
    </row>
    <row r="29" spans="1:10" ht="12.75">
      <c r="A29" s="79" t="s">
        <v>87</v>
      </c>
      <c r="B29" t="s">
        <v>97</v>
      </c>
      <c r="C29" s="80" t="s">
        <v>98</v>
      </c>
      <c r="D29" s="31" t="s">
        <v>98</v>
      </c>
      <c r="E29">
        <v>5</v>
      </c>
      <c r="F29" s="76">
        <v>5</v>
      </c>
      <c r="G29" s="76">
        <v>4</v>
      </c>
      <c r="H29" s="76">
        <f t="shared" si="0"/>
        <v>9</v>
      </c>
      <c r="I29" s="54">
        <v>0</v>
      </c>
      <c r="J29" s="81">
        <f t="shared" si="1"/>
        <v>9</v>
      </c>
    </row>
    <row r="30" spans="1:10" ht="12.75">
      <c r="A30" s="79" t="s">
        <v>89</v>
      </c>
      <c r="B30" t="s">
        <v>101</v>
      </c>
      <c r="C30" s="80" t="s">
        <v>102</v>
      </c>
      <c r="D30" s="31" t="s">
        <v>102</v>
      </c>
      <c r="E30">
        <v>3980</v>
      </c>
      <c r="F30" s="76">
        <v>2810</v>
      </c>
      <c r="G30" s="76">
        <v>1016</v>
      </c>
      <c r="H30" s="76">
        <f t="shared" si="0"/>
        <v>3826</v>
      </c>
      <c r="I30" s="54">
        <v>0.382562277580071</v>
      </c>
      <c r="J30" s="81">
        <f t="shared" si="1"/>
        <v>5384.683274021352</v>
      </c>
    </row>
    <row r="31" spans="1:10" ht="12.75">
      <c r="A31" s="79" t="s">
        <v>91</v>
      </c>
      <c r="B31" t="s">
        <v>103</v>
      </c>
      <c r="C31" s="80" t="s">
        <v>104</v>
      </c>
      <c r="D31" s="31" t="s">
        <v>104</v>
      </c>
      <c r="E31">
        <v>50</v>
      </c>
      <c r="F31" s="76">
        <v>45</v>
      </c>
      <c r="G31" s="76">
        <v>24</v>
      </c>
      <c r="H31" s="76">
        <f t="shared" si="0"/>
        <v>69</v>
      </c>
      <c r="I31" s="54">
        <v>0</v>
      </c>
      <c r="J31" s="81">
        <f t="shared" si="1"/>
        <v>74</v>
      </c>
    </row>
    <row r="32" spans="1:10" ht="12.75">
      <c r="A32" s="79" t="s">
        <v>93</v>
      </c>
      <c r="B32" t="s">
        <v>105</v>
      </c>
      <c r="C32" s="80" t="s">
        <v>106</v>
      </c>
      <c r="D32" s="31" t="s">
        <v>106</v>
      </c>
      <c r="E32">
        <v>90</v>
      </c>
      <c r="F32" s="76">
        <v>65</v>
      </c>
      <c r="G32" s="76">
        <v>18</v>
      </c>
      <c r="H32" s="76">
        <f t="shared" si="0"/>
        <v>83</v>
      </c>
      <c r="I32" s="54">
        <v>0.461538461538462</v>
      </c>
      <c r="J32" s="81">
        <f t="shared" si="1"/>
        <v>116.30769230769232</v>
      </c>
    </row>
    <row r="33" spans="1:10" ht="12.75">
      <c r="A33" s="79" t="s">
        <v>95</v>
      </c>
      <c r="B33" t="s">
        <v>107</v>
      </c>
      <c r="C33" s="80" t="s">
        <v>108</v>
      </c>
      <c r="D33" s="31" t="s">
        <v>108</v>
      </c>
      <c r="E33">
        <v>5</v>
      </c>
      <c r="F33" s="76">
        <v>5</v>
      </c>
      <c r="G33" s="76">
        <v>0</v>
      </c>
      <c r="H33" s="76">
        <f t="shared" si="0"/>
        <v>5</v>
      </c>
      <c r="I33" s="54">
        <v>0</v>
      </c>
      <c r="J33" s="81">
        <f t="shared" si="1"/>
        <v>5</v>
      </c>
    </row>
    <row r="34" spans="1:10" ht="12.75">
      <c r="A34" s="79" t="s">
        <v>97</v>
      </c>
      <c r="B34" t="s">
        <v>109</v>
      </c>
      <c r="C34" s="80" t="s">
        <v>110</v>
      </c>
      <c r="D34" s="31" t="s">
        <v>110</v>
      </c>
      <c r="E34">
        <v>285</v>
      </c>
      <c r="F34" s="76">
        <v>190</v>
      </c>
      <c r="G34" s="76">
        <v>134</v>
      </c>
      <c r="H34" s="76">
        <f aca="true" t="shared" si="2" ref="H34:H65">G34+F34</f>
        <v>324</v>
      </c>
      <c r="I34" s="54">
        <v>0.394736842105263</v>
      </c>
      <c r="J34" s="81">
        <f aca="true" t="shared" si="3" ref="J34:J65">E34+G34*(1+I34)</f>
        <v>471.89473684210526</v>
      </c>
    </row>
    <row r="35" spans="1:10" ht="12.75">
      <c r="A35" s="79" t="s">
        <v>311</v>
      </c>
      <c r="B35" t="s">
        <v>317</v>
      </c>
      <c r="C35" s="80" t="s">
        <v>432</v>
      </c>
      <c r="G35" s="76">
        <v>1</v>
      </c>
      <c r="H35" s="76">
        <f t="shared" si="2"/>
        <v>1</v>
      </c>
      <c r="J35" s="81">
        <f t="shared" si="3"/>
        <v>1</v>
      </c>
    </row>
    <row r="36" spans="1:10" ht="12.75">
      <c r="A36" s="79" t="s">
        <v>101</v>
      </c>
      <c r="B36" t="s">
        <v>115</v>
      </c>
      <c r="C36" s="80" t="s">
        <v>116</v>
      </c>
      <c r="D36" s="31" t="s">
        <v>116</v>
      </c>
      <c r="E36">
        <v>1170</v>
      </c>
      <c r="F36" s="76">
        <v>985</v>
      </c>
      <c r="G36" s="76">
        <v>256</v>
      </c>
      <c r="H36" s="76">
        <f t="shared" si="2"/>
        <v>1241</v>
      </c>
      <c r="I36" s="54">
        <v>0.16751269035533</v>
      </c>
      <c r="J36" s="81">
        <f t="shared" si="3"/>
        <v>1468.8832487309646</v>
      </c>
    </row>
    <row r="37" spans="1:10" ht="12.75">
      <c r="A37" s="36" t="s">
        <v>314</v>
      </c>
      <c r="B37" t="s">
        <v>117</v>
      </c>
      <c r="C37" s="80" t="s">
        <v>118</v>
      </c>
      <c r="D37" s="31" t="s">
        <v>118</v>
      </c>
      <c r="E37">
        <v>15</v>
      </c>
      <c r="F37" s="76">
        <v>0</v>
      </c>
      <c r="G37" s="76">
        <v>0</v>
      </c>
      <c r="H37" s="76">
        <f t="shared" si="2"/>
        <v>0</v>
      </c>
      <c r="J37" s="81">
        <f t="shared" si="3"/>
        <v>15</v>
      </c>
    </row>
    <row r="38" spans="1:10" ht="12.75">
      <c r="A38" s="79" t="s">
        <v>103</v>
      </c>
      <c r="B38" t="s">
        <v>119</v>
      </c>
      <c r="C38" s="80" t="s">
        <v>120</v>
      </c>
      <c r="D38" s="31" t="s">
        <v>120</v>
      </c>
      <c r="E38">
        <v>390</v>
      </c>
      <c r="F38" s="76">
        <v>355</v>
      </c>
      <c r="G38" s="76">
        <v>490</v>
      </c>
      <c r="H38" s="76">
        <f t="shared" si="2"/>
        <v>845</v>
      </c>
      <c r="I38" s="54">
        <v>0.112676056338028</v>
      </c>
      <c r="J38" s="81">
        <f t="shared" si="3"/>
        <v>935.2112676056337</v>
      </c>
    </row>
    <row r="39" spans="1:10" ht="12.75">
      <c r="A39" s="79" t="s">
        <v>105</v>
      </c>
      <c r="B39" t="s">
        <v>121</v>
      </c>
      <c r="C39" s="80" t="s">
        <v>122</v>
      </c>
      <c r="D39" s="31" t="s">
        <v>122</v>
      </c>
      <c r="E39">
        <v>435</v>
      </c>
      <c r="F39" s="76">
        <v>285</v>
      </c>
      <c r="G39" s="76">
        <v>29</v>
      </c>
      <c r="H39" s="76">
        <f t="shared" si="2"/>
        <v>314</v>
      </c>
      <c r="I39" s="54">
        <v>0.473684210526316</v>
      </c>
      <c r="J39" s="81">
        <f t="shared" si="3"/>
        <v>477.7368421052632</v>
      </c>
    </row>
    <row r="40" spans="1:10" ht="12.75">
      <c r="A40" s="79" t="s">
        <v>107</v>
      </c>
      <c r="B40" t="s">
        <v>123</v>
      </c>
      <c r="C40" s="80" t="s">
        <v>124</v>
      </c>
      <c r="D40" s="31" t="s">
        <v>124</v>
      </c>
      <c r="E40">
        <v>225</v>
      </c>
      <c r="F40" s="76">
        <v>190</v>
      </c>
      <c r="G40" s="76">
        <v>37</v>
      </c>
      <c r="H40" s="76">
        <f t="shared" si="2"/>
        <v>227</v>
      </c>
      <c r="I40" s="54">
        <v>0.105263157894737</v>
      </c>
      <c r="J40" s="81">
        <f t="shared" si="3"/>
        <v>265.89473684210526</v>
      </c>
    </row>
    <row r="41" spans="1:10" ht="12.75">
      <c r="A41" s="79" t="s">
        <v>109</v>
      </c>
      <c r="B41" t="s">
        <v>125</v>
      </c>
      <c r="C41" s="80" t="s">
        <v>126</v>
      </c>
      <c r="D41" s="31" t="s">
        <v>126</v>
      </c>
      <c r="E41">
        <v>1585</v>
      </c>
      <c r="F41" s="76">
        <v>1220</v>
      </c>
      <c r="G41" s="76">
        <v>1115</v>
      </c>
      <c r="H41" s="76">
        <f t="shared" si="2"/>
        <v>2335</v>
      </c>
      <c r="I41" s="54">
        <v>0.372950819672131</v>
      </c>
      <c r="J41" s="81">
        <f t="shared" si="3"/>
        <v>3115.840163934426</v>
      </c>
    </row>
    <row r="42" spans="1:10" ht="12.75">
      <c r="A42" s="79" t="s">
        <v>317</v>
      </c>
      <c r="B42" t="s">
        <v>127</v>
      </c>
      <c r="C42" s="80" t="s">
        <v>128</v>
      </c>
      <c r="D42" s="31" t="s">
        <v>128</v>
      </c>
      <c r="E42">
        <v>75</v>
      </c>
      <c r="F42" s="76">
        <v>50</v>
      </c>
      <c r="G42" s="76">
        <v>0</v>
      </c>
      <c r="H42" s="76">
        <f t="shared" si="2"/>
        <v>50</v>
      </c>
      <c r="I42" s="54">
        <v>0.4</v>
      </c>
      <c r="J42" s="81">
        <f t="shared" si="3"/>
        <v>75</v>
      </c>
    </row>
    <row r="43" spans="1:10" ht="12.75">
      <c r="A43" s="79" t="s">
        <v>115</v>
      </c>
      <c r="B43" t="s">
        <v>433</v>
      </c>
      <c r="C43" s="80" t="s">
        <v>130</v>
      </c>
      <c r="D43" s="31" t="s">
        <v>130</v>
      </c>
      <c r="E43">
        <v>3925</v>
      </c>
      <c r="F43" s="76">
        <v>3240</v>
      </c>
      <c r="G43" s="76">
        <v>3450</v>
      </c>
      <c r="H43" s="76">
        <f t="shared" si="2"/>
        <v>6690</v>
      </c>
      <c r="I43" s="54">
        <v>0.236111111111111</v>
      </c>
      <c r="J43" s="81">
        <f t="shared" si="3"/>
        <v>8189.583333333333</v>
      </c>
    </row>
    <row r="44" spans="1:10" ht="12.75">
      <c r="A44" s="79" t="s">
        <v>117</v>
      </c>
      <c r="B44" t="s">
        <v>131</v>
      </c>
      <c r="C44" s="80" t="s">
        <v>132</v>
      </c>
      <c r="D44" s="31" t="s">
        <v>132</v>
      </c>
      <c r="E44">
        <v>25</v>
      </c>
      <c r="F44" s="76">
        <v>20</v>
      </c>
      <c r="G44" s="76">
        <v>2</v>
      </c>
      <c r="H44" s="76">
        <f t="shared" si="2"/>
        <v>22</v>
      </c>
      <c r="I44" s="54">
        <v>0.25</v>
      </c>
      <c r="J44" s="81">
        <f t="shared" si="3"/>
        <v>27.5</v>
      </c>
    </row>
    <row r="45" spans="1:10" ht="12.75">
      <c r="A45" s="79" t="s">
        <v>119</v>
      </c>
      <c r="B45" t="s">
        <v>133</v>
      </c>
      <c r="C45" s="80" t="s">
        <v>134</v>
      </c>
      <c r="D45" s="31" t="s">
        <v>134</v>
      </c>
      <c r="E45">
        <v>105</v>
      </c>
      <c r="F45" s="76">
        <v>85</v>
      </c>
      <c r="G45" s="76">
        <v>37</v>
      </c>
      <c r="H45" s="76">
        <f t="shared" si="2"/>
        <v>122</v>
      </c>
      <c r="I45" s="54">
        <v>0.176470588235294</v>
      </c>
      <c r="J45" s="81">
        <f t="shared" si="3"/>
        <v>148.52941176470588</v>
      </c>
    </row>
    <row r="46" spans="1:10" ht="12.75">
      <c r="A46" s="79" t="s">
        <v>121</v>
      </c>
      <c r="B46" t="s">
        <v>135</v>
      </c>
      <c r="C46" s="80" t="s">
        <v>136</v>
      </c>
      <c r="D46" s="31" t="s">
        <v>136</v>
      </c>
      <c r="E46">
        <v>0</v>
      </c>
      <c r="F46" s="76">
        <v>0</v>
      </c>
      <c r="H46" s="76">
        <f t="shared" si="2"/>
        <v>0</v>
      </c>
      <c r="J46" s="81">
        <f t="shared" si="3"/>
        <v>0</v>
      </c>
    </row>
    <row r="47" spans="1:10" ht="12.75">
      <c r="A47" s="79" t="s">
        <v>123</v>
      </c>
      <c r="B47" t="s">
        <v>137</v>
      </c>
      <c r="C47" s="80" t="s">
        <v>138</v>
      </c>
      <c r="D47" s="31" t="s">
        <v>138</v>
      </c>
      <c r="E47">
        <v>1105</v>
      </c>
      <c r="F47" s="76">
        <v>1210</v>
      </c>
      <c r="G47" s="76">
        <v>540</v>
      </c>
      <c r="H47" s="76">
        <f t="shared" si="2"/>
        <v>1750</v>
      </c>
      <c r="I47" s="54">
        <v>0.0495867768595041</v>
      </c>
      <c r="J47" s="81">
        <f t="shared" si="3"/>
        <v>1671.7768595041323</v>
      </c>
    </row>
    <row r="48" spans="1:10" ht="12.75">
      <c r="A48" s="79" t="s">
        <v>125</v>
      </c>
      <c r="B48" t="s">
        <v>139</v>
      </c>
      <c r="C48" s="80" t="s">
        <v>140</v>
      </c>
      <c r="D48" s="31" t="s">
        <v>140</v>
      </c>
      <c r="E48">
        <v>20</v>
      </c>
      <c r="F48" s="76">
        <v>10</v>
      </c>
      <c r="G48" s="76">
        <v>0</v>
      </c>
      <c r="H48" s="76">
        <f t="shared" si="2"/>
        <v>10</v>
      </c>
      <c r="I48" s="54">
        <v>0.5</v>
      </c>
      <c r="J48" s="81">
        <f t="shared" si="3"/>
        <v>20</v>
      </c>
    </row>
    <row r="49" spans="1:10" ht="12.75">
      <c r="A49" s="79" t="s">
        <v>127</v>
      </c>
      <c r="B49" t="s">
        <v>141</v>
      </c>
      <c r="C49" s="80" t="s">
        <v>142</v>
      </c>
      <c r="D49" s="31" t="s">
        <v>142</v>
      </c>
      <c r="E49">
        <v>290</v>
      </c>
      <c r="F49" s="76">
        <v>260</v>
      </c>
      <c r="G49" s="76">
        <v>60</v>
      </c>
      <c r="H49" s="76">
        <f t="shared" si="2"/>
        <v>320</v>
      </c>
      <c r="I49" s="54">
        <v>0.115384615384615</v>
      </c>
      <c r="J49" s="81">
        <f t="shared" si="3"/>
        <v>356.9230769230769</v>
      </c>
    </row>
    <row r="50" spans="1:10" ht="12.75">
      <c r="A50" s="79" t="s">
        <v>129</v>
      </c>
      <c r="B50" t="s">
        <v>143</v>
      </c>
      <c r="C50" s="80" t="s">
        <v>144</v>
      </c>
      <c r="D50" s="31" t="s">
        <v>144</v>
      </c>
      <c r="E50">
        <v>5</v>
      </c>
      <c r="F50" s="76">
        <v>5</v>
      </c>
      <c r="G50" s="76">
        <v>0</v>
      </c>
      <c r="H50" s="76">
        <f t="shared" si="2"/>
        <v>5</v>
      </c>
      <c r="I50" s="54">
        <v>0</v>
      </c>
      <c r="J50" s="81">
        <f t="shared" si="3"/>
        <v>5</v>
      </c>
    </row>
    <row r="51" spans="1:10" ht="12.75">
      <c r="A51" s="79" t="s">
        <v>131</v>
      </c>
      <c r="B51" t="s">
        <v>145</v>
      </c>
      <c r="C51" s="80" t="s">
        <v>146</v>
      </c>
      <c r="D51" s="31" t="s">
        <v>146</v>
      </c>
      <c r="E51">
        <v>330</v>
      </c>
      <c r="F51" s="76">
        <v>285</v>
      </c>
      <c r="G51" s="76">
        <v>345</v>
      </c>
      <c r="H51" s="76">
        <f t="shared" si="2"/>
        <v>630</v>
      </c>
      <c r="I51" s="54">
        <v>0.175438596491228</v>
      </c>
      <c r="J51" s="81">
        <f t="shared" si="3"/>
        <v>735.5263157894736</v>
      </c>
    </row>
    <row r="52" spans="1:10" ht="12.75">
      <c r="A52" s="79" t="s">
        <v>133</v>
      </c>
      <c r="B52" t="s">
        <v>147</v>
      </c>
      <c r="C52" s="80" t="s">
        <v>148</v>
      </c>
      <c r="D52" s="31" t="s">
        <v>148</v>
      </c>
      <c r="E52">
        <v>1040</v>
      </c>
      <c r="F52" s="76">
        <v>775</v>
      </c>
      <c r="G52" s="76">
        <v>402</v>
      </c>
      <c r="H52" s="76">
        <f t="shared" si="2"/>
        <v>1177</v>
      </c>
      <c r="I52" s="54">
        <v>0.380645161290323</v>
      </c>
      <c r="J52" s="81">
        <f t="shared" si="3"/>
        <v>1595.01935483871</v>
      </c>
    </row>
    <row r="53" spans="1:10" ht="12.75">
      <c r="A53" s="79" t="s">
        <v>137</v>
      </c>
      <c r="B53" t="s">
        <v>149</v>
      </c>
      <c r="C53" s="80" t="s">
        <v>150</v>
      </c>
      <c r="D53" s="31" t="s">
        <v>150</v>
      </c>
      <c r="E53">
        <v>5</v>
      </c>
      <c r="F53" s="76">
        <v>10</v>
      </c>
      <c r="G53" s="76">
        <v>0</v>
      </c>
      <c r="H53" s="76">
        <f t="shared" si="2"/>
        <v>10</v>
      </c>
      <c r="I53" s="54">
        <v>0</v>
      </c>
      <c r="J53" s="81">
        <f t="shared" si="3"/>
        <v>5</v>
      </c>
    </row>
    <row r="54" spans="1:10" ht="12.75">
      <c r="A54" s="79" t="s">
        <v>139</v>
      </c>
      <c r="B54" t="s">
        <v>151</v>
      </c>
      <c r="C54" s="80" t="s">
        <v>152</v>
      </c>
      <c r="D54" s="31" t="s">
        <v>152</v>
      </c>
      <c r="E54">
        <v>5</v>
      </c>
      <c r="F54" s="76">
        <v>5</v>
      </c>
      <c r="G54" s="76">
        <v>2</v>
      </c>
      <c r="H54" s="76">
        <f t="shared" si="2"/>
        <v>7</v>
      </c>
      <c r="I54" s="54">
        <v>0</v>
      </c>
      <c r="J54" s="81">
        <f t="shared" si="3"/>
        <v>7</v>
      </c>
    </row>
    <row r="55" spans="1:10" ht="12.75">
      <c r="A55" s="79" t="s">
        <v>323</v>
      </c>
      <c r="B55" t="s">
        <v>153</v>
      </c>
      <c r="C55" s="80" t="s">
        <v>154</v>
      </c>
      <c r="D55" s="31" t="s">
        <v>154</v>
      </c>
      <c r="E55">
        <v>260</v>
      </c>
      <c r="F55" s="76">
        <v>190</v>
      </c>
      <c r="G55" s="76">
        <v>42</v>
      </c>
      <c r="H55" s="76">
        <f t="shared" si="2"/>
        <v>232</v>
      </c>
      <c r="I55" s="54">
        <v>0.342105263157895</v>
      </c>
      <c r="J55" s="81">
        <f t="shared" si="3"/>
        <v>316.3684210526316</v>
      </c>
    </row>
    <row r="56" spans="1:10" ht="12.75">
      <c r="A56" s="79" t="s">
        <v>141</v>
      </c>
      <c r="B56" t="s">
        <v>155</v>
      </c>
      <c r="C56" s="80" t="s">
        <v>156</v>
      </c>
      <c r="D56" s="31" t="s">
        <v>156</v>
      </c>
      <c r="E56">
        <v>25</v>
      </c>
      <c r="F56" s="76">
        <v>25</v>
      </c>
      <c r="G56" s="76">
        <v>15</v>
      </c>
      <c r="H56" s="76">
        <f t="shared" si="2"/>
        <v>40</v>
      </c>
      <c r="I56" s="54">
        <v>0</v>
      </c>
      <c r="J56" s="81">
        <f t="shared" si="3"/>
        <v>40</v>
      </c>
    </row>
    <row r="57" spans="1:10" ht="12.75">
      <c r="A57" s="79" t="s">
        <v>143</v>
      </c>
      <c r="B57" t="s">
        <v>157</v>
      </c>
      <c r="C57" s="80" t="s">
        <v>158</v>
      </c>
      <c r="D57" s="31" t="s">
        <v>158</v>
      </c>
      <c r="E57">
        <v>45</v>
      </c>
      <c r="F57" s="76">
        <v>25</v>
      </c>
      <c r="G57" s="76">
        <v>10</v>
      </c>
      <c r="H57" s="76">
        <f t="shared" si="2"/>
        <v>35</v>
      </c>
      <c r="I57" s="54">
        <v>0.6</v>
      </c>
      <c r="J57" s="81">
        <f t="shared" si="3"/>
        <v>61</v>
      </c>
    </row>
    <row r="58" spans="1:10" ht="12.75">
      <c r="A58" s="79" t="s">
        <v>147</v>
      </c>
      <c r="B58" t="s">
        <v>159</v>
      </c>
      <c r="C58" s="80" t="s">
        <v>332</v>
      </c>
      <c r="D58" s="31" t="s">
        <v>434</v>
      </c>
      <c r="E58">
        <v>640</v>
      </c>
      <c r="F58" s="76">
        <v>440</v>
      </c>
      <c r="G58" s="76">
        <v>182</v>
      </c>
      <c r="H58" s="76">
        <f t="shared" si="2"/>
        <v>622</v>
      </c>
      <c r="I58" s="54">
        <v>0.465909090909091</v>
      </c>
      <c r="J58" s="81">
        <f t="shared" si="3"/>
        <v>906.7954545454545</v>
      </c>
    </row>
    <row r="59" spans="1:10" ht="12.75">
      <c r="A59" s="79" t="s">
        <v>145</v>
      </c>
      <c r="B59" t="s">
        <v>161</v>
      </c>
      <c r="C59" s="80" t="s">
        <v>162</v>
      </c>
      <c r="D59" s="31" t="s">
        <v>162</v>
      </c>
      <c r="E59">
        <v>390</v>
      </c>
      <c r="F59" s="76">
        <v>195</v>
      </c>
      <c r="G59" s="76">
        <v>8</v>
      </c>
      <c r="H59" s="76">
        <f t="shared" si="2"/>
        <v>203</v>
      </c>
      <c r="I59" s="54">
        <v>1</v>
      </c>
      <c r="J59" s="81">
        <f t="shared" si="3"/>
        <v>406</v>
      </c>
    </row>
    <row r="60" spans="1:10" ht="12.75">
      <c r="A60" s="79" t="s">
        <v>326</v>
      </c>
      <c r="B60" t="s">
        <v>163</v>
      </c>
      <c r="C60" s="80" t="s">
        <v>164</v>
      </c>
      <c r="D60" s="31" t="s">
        <v>164</v>
      </c>
      <c r="E60">
        <v>15</v>
      </c>
      <c r="F60" s="76">
        <v>15</v>
      </c>
      <c r="G60" s="76">
        <v>0</v>
      </c>
      <c r="H60" s="76">
        <f t="shared" si="2"/>
        <v>15</v>
      </c>
      <c r="I60" s="54">
        <v>0</v>
      </c>
      <c r="J60" s="81">
        <f t="shared" si="3"/>
        <v>15</v>
      </c>
    </row>
    <row r="61" spans="1:10" ht="12.75">
      <c r="A61" s="79" t="s">
        <v>328</v>
      </c>
      <c r="B61" t="s">
        <v>165</v>
      </c>
      <c r="C61" s="80" t="s">
        <v>166</v>
      </c>
      <c r="D61" s="31" t="s">
        <v>166</v>
      </c>
      <c r="E61">
        <v>65</v>
      </c>
      <c r="F61" s="76">
        <v>40</v>
      </c>
      <c r="G61" s="76">
        <v>42</v>
      </c>
      <c r="H61" s="76">
        <f t="shared" si="2"/>
        <v>82</v>
      </c>
      <c r="I61" s="54">
        <v>0.875</v>
      </c>
      <c r="J61" s="81">
        <f t="shared" si="3"/>
        <v>143.75</v>
      </c>
    </row>
    <row r="62" spans="1:10" ht="12.75">
      <c r="A62" s="79" t="s">
        <v>149</v>
      </c>
      <c r="B62" t="s">
        <v>167</v>
      </c>
      <c r="C62" s="80" t="s">
        <v>168</v>
      </c>
      <c r="D62" s="31" t="s">
        <v>168</v>
      </c>
      <c r="E62">
        <v>55</v>
      </c>
      <c r="F62" s="76">
        <v>50</v>
      </c>
      <c r="G62" s="76">
        <v>21</v>
      </c>
      <c r="H62" s="76">
        <f t="shared" si="2"/>
        <v>71</v>
      </c>
      <c r="I62" s="54">
        <v>0.1</v>
      </c>
      <c r="J62" s="81">
        <f t="shared" si="3"/>
        <v>78.1</v>
      </c>
    </row>
    <row r="63" spans="1:10" ht="12.75">
      <c r="A63" s="79" t="s">
        <v>330</v>
      </c>
      <c r="B63" t="s">
        <v>169</v>
      </c>
      <c r="C63" s="80" t="s">
        <v>170</v>
      </c>
      <c r="D63" s="31" t="s">
        <v>170</v>
      </c>
      <c r="E63">
        <v>275</v>
      </c>
      <c r="F63" s="76">
        <v>190</v>
      </c>
      <c r="G63" s="76">
        <v>354</v>
      </c>
      <c r="H63" s="76">
        <f t="shared" si="2"/>
        <v>544</v>
      </c>
      <c r="I63" s="54">
        <v>0.5</v>
      </c>
      <c r="J63" s="81">
        <f t="shared" si="3"/>
        <v>806</v>
      </c>
    </row>
    <row r="64" spans="1:10" ht="12.75">
      <c r="A64" s="79" t="s">
        <v>151</v>
      </c>
      <c r="B64" t="s">
        <v>171</v>
      </c>
      <c r="C64" s="80" t="s">
        <v>172</v>
      </c>
      <c r="D64" s="31" t="s">
        <v>172</v>
      </c>
      <c r="E64">
        <v>475</v>
      </c>
      <c r="F64" s="76">
        <v>255</v>
      </c>
      <c r="G64" s="76">
        <v>49</v>
      </c>
      <c r="H64" s="76">
        <f t="shared" si="2"/>
        <v>304</v>
      </c>
      <c r="I64" s="54">
        <v>0.823529411764706</v>
      </c>
      <c r="J64" s="81">
        <f t="shared" si="3"/>
        <v>564.3529411764706</v>
      </c>
    </row>
    <row r="65" spans="1:10" ht="12.75">
      <c r="A65" s="79" t="s">
        <v>153</v>
      </c>
      <c r="B65" t="s">
        <v>173</v>
      </c>
      <c r="C65" s="80" t="s">
        <v>174</v>
      </c>
      <c r="D65" s="31" t="s">
        <v>174</v>
      </c>
      <c r="E65">
        <v>165</v>
      </c>
      <c r="F65" s="76">
        <v>105</v>
      </c>
      <c r="G65" s="76">
        <v>30</v>
      </c>
      <c r="H65" s="76">
        <f t="shared" si="2"/>
        <v>135</v>
      </c>
      <c r="I65" s="54">
        <v>0.333333333333333</v>
      </c>
      <c r="J65" s="81">
        <f t="shared" si="3"/>
        <v>205</v>
      </c>
    </row>
    <row r="66" spans="1:10" ht="12.75">
      <c r="A66" s="79" t="s">
        <v>155</v>
      </c>
      <c r="B66" t="s">
        <v>175</v>
      </c>
      <c r="C66" s="80" t="s">
        <v>176</v>
      </c>
      <c r="D66" s="31" t="s">
        <v>176</v>
      </c>
      <c r="E66">
        <v>5</v>
      </c>
      <c r="F66" s="76">
        <v>5</v>
      </c>
      <c r="G66" s="76">
        <v>1</v>
      </c>
      <c r="H66" s="76">
        <f aca="true" t="shared" si="4" ref="H66:H97">G66+F66</f>
        <v>6</v>
      </c>
      <c r="I66" s="54">
        <v>0</v>
      </c>
      <c r="J66" s="81">
        <f aca="true" t="shared" si="5" ref="J66:J97">E66+G66*(1+I66)</f>
        <v>6</v>
      </c>
    </row>
    <row r="67" spans="1:10" ht="12.75">
      <c r="A67" s="79" t="s">
        <v>157</v>
      </c>
      <c r="B67" t="s">
        <v>177</v>
      </c>
      <c r="C67" s="80" t="s">
        <v>178</v>
      </c>
      <c r="D67" s="31" t="s">
        <v>178</v>
      </c>
      <c r="E67">
        <v>1745</v>
      </c>
      <c r="F67" s="76">
        <v>1510</v>
      </c>
      <c r="G67" s="76">
        <v>646</v>
      </c>
      <c r="H67" s="76">
        <f t="shared" si="4"/>
        <v>2156</v>
      </c>
      <c r="I67" s="54">
        <v>0.205298013245033</v>
      </c>
      <c r="J67" s="81">
        <f t="shared" si="5"/>
        <v>2523.6225165562914</v>
      </c>
    </row>
    <row r="68" spans="1:10" ht="12.75">
      <c r="A68" s="79" t="s">
        <v>159</v>
      </c>
      <c r="B68" t="s">
        <v>179</v>
      </c>
      <c r="C68" s="80" t="s">
        <v>180</v>
      </c>
      <c r="D68" s="31" t="s">
        <v>180</v>
      </c>
      <c r="E68">
        <v>435</v>
      </c>
      <c r="F68" s="76">
        <v>340</v>
      </c>
      <c r="G68" s="76">
        <v>89</v>
      </c>
      <c r="H68" s="76">
        <f t="shared" si="4"/>
        <v>429</v>
      </c>
      <c r="I68" s="54">
        <v>0.279411764705882</v>
      </c>
      <c r="J68" s="81">
        <f t="shared" si="5"/>
        <v>548.8676470588235</v>
      </c>
    </row>
    <row r="69" spans="1:10" ht="12.75">
      <c r="A69" s="79" t="s">
        <v>161</v>
      </c>
      <c r="B69" t="s">
        <v>181</v>
      </c>
      <c r="C69" s="80" t="s">
        <v>182</v>
      </c>
      <c r="D69" s="31" t="s">
        <v>182</v>
      </c>
      <c r="E69">
        <v>20</v>
      </c>
      <c r="F69" s="76">
        <v>10</v>
      </c>
      <c r="G69" s="76">
        <v>0</v>
      </c>
      <c r="H69" s="76">
        <f t="shared" si="4"/>
        <v>10</v>
      </c>
      <c r="I69" s="54">
        <v>0.5</v>
      </c>
      <c r="J69" s="81">
        <f t="shared" si="5"/>
        <v>20</v>
      </c>
    </row>
    <row r="70" spans="1:10" ht="12.75">
      <c r="A70" s="79" t="s">
        <v>163</v>
      </c>
      <c r="B70" t="s">
        <v>183</v>
      </c>
      <c r="C70" s="80" t="s">
        <v>184</v>
      </c>
      <c r="D70" s="31" t="s">
        <v>184</v>
      </c>
      <c r="E70">
        <v>985</v>
      </c>
      <c r="F70" s="76">
        <v>885</v>
      </c>
      <c r="G70" s="76">
        <v>339</v>
      </c>
      <c r="H70" s="76">
        <f t="shared" si="4"/>
        <v>1224</v>
      </c>
      <c r="I70" s="54">
        <v>0.0734463276836158</v>
      </c>
      <c r="J70" s="81">
        <f t="shared" si="5"/>
        <v>1348.8983050847457</v>
      </c>
    </row>
    <row r="71" spans="1:10" ht="12.75">
      <c r="A71" s="79" t="s">
        <v>333</v>
      </c>
      <c r="B71" t="s">
        <v>185</v>
      </c>
      <c r="C71" s="80" t="s">
        <v>186</v>
      </c>
      <c r="D71" s="31" t="s">
        <v>186</v>
      </c>
      <c r="E71">
        <v>5</v>
      </c>
      <c r="F71" s="76">
        <v>5</v>
      </c>
      <c r="G71" s="76">
        <v>0</v>
      </c>
      <c r="H71" s="76">
        <f t="shared" si="4"/>
        <v>5</v>
      </c>
      <c r="I71" s="54">
        <v>0</v>
      </c>
      <c r="J71" s="81">
        <f t="shared" si="5"/>
        <v>5</v>
      </c>
    </row>
    <row r="72" spans="1:10" ht="12.75">
      <c r="A72" s="79" t="s">
        <v>165</v>
      </c>
      <c r="B72" t="s">
        <v>187</v>
      </c>
      <c r="C72" s="80" t="s">
        <v>188</v>
      </c>
      <c r="D72" s="31" t="s">
        <v>188</v>
      </c>
      <c r="E72">
        <v>870</v>
      </c>
      <c r="F72" s="76">
        <v>585</v>
      </c>
      <c r="G72" s="76">
        <v>40</v>
      </c>
      <c r="H72" s="76">
        <f t="shared" si="4"/>
        <v>625</v>
      </c>
      <c r="I72" s="54">
        <v>0.41025641025641</v>
      </c>
      <c r="J72" s="81">
        <f t="shared" si="5"/>
        <v>926.4102564102564</v>
      </c>
    </row>
    <row r="73" spans="1:10" ht="12.75">
      <c r="A73" s="79" t="s">
        <v>167</v>
      </c>
      <c r="B73" t="s">
        <v>189</v>
      </c>
      <c r="C73" s="80" t="s">
        <v>190</v>
      </c>
      <c r="D73" s="31" t="s">
        <v>190</v>
      </c>
      <c r="E73">
        <v>130</v>
      </c>
      <c r="F73" s="76">
        <v>100</v>
      </c>
      <c r="G73" s="76">
        <v>44</v>
      </c>
      <c r="H73" s="76">
        <f t="shared" si="4"/>
        <v>144</v>
      </c>
      <c r="I73" s="54">
        <v>0.3</v>
      </c>
      <c r="J73" s="81">
        <f t="shared" si="5"/>
        <v>187.2</v>
      </c>
    </row>
    <row r="74" spans="1:10" ht="12.75">
      <c r="A74" s="79" t="s">
        <v>169</v>
      </c>
      <c r="B74" t="s">
        <v>191</v>
      </c>
      <c r="C74" s="80" t="s">
        <v>192</v>
      </c>
      <c r="D74" s="31" t="s">
        <v>192</v>
      </c>
      <c r="E74">
        <v>40</v>
      </c>
      <c r="F74" s="76">
        <v>30</v>
      </c>
      <c r="G74" s="76">
        <v>7</v>
      </c>
      <c r="H74" s="76">
        <f t="shared" si="4"/>
        <v>37</v>
      </c>
      <c r="I74" s="54">
        <v>0.5</v>
      </c>
      <c r="J74" s="81">
        <f t="shared" si="5"/>
        <v>50.5</v>
      </c>
    </row>
    <row r="75" spans="1:10" ht="12.75">
      <c r="A75" s="79" t="s">
        <v>173</v>
      </c>
      <c r="B75" t="s">
        <v>193</v>
      </c>
      <c r="C75" s="80" t="s">
        <v>194</v>
      </c>
      <c r="D75" s="31" t="s">
        <v>194</v>
      </c>
      <c r="E75">
        <v>10</v>
      </c>
      <c r="F75" s="76">
        <v>5</v>
      </c>
      <c r="H75" s="76">
        <f t="shared" si="4"/>
        <v>5</v>
      </c>
      <c r="I75" s="54">
        <v>1</v>
      </c>
      <c r="J75" s="81">
        <f t="shared" si="5"/>
        <v>10</v>
      </c>
    </row>
    <row r="76" spans="1:10" ht="12.75">
      <c r="A76" s="79" t="s">
        <v>175</v>
      </c>
      <c r="B76" t="s">
        <v>195</v>
      </c>
      <c r="C76" s="80" t="s">
        <v>196</v>
      </c>
      <c r="D76" s="31" t="s">
        <v>196</v>
      </c>
      <c r="E76">
        <v>15</v>
      </c>
      <c r="F76" s="76">
        <v>10</v>
      </c>
      <c r="G76" s="76">
        <v>5</v>
      </c>
      <c r="H76" s="76">
        <f t="shared" si="4"/>
        <v>15</v>
      </c>
      <c r="I76" s="54">
        <v>0</v>
      </c>
      <c r="J76" s="81">
        <f t="shared" si="5"/>
        <v>20</v>
      </c>
    </row>
    <row r="77" spans="1:10" ht="12.75">
      <c r="A77" s="79" t="s">
        <v>177</v>
      </c>
      <c r="B77" t="s">
        <v>197</v>
      </c>
      <c r="C77" s="80" t="s">
        <v>198</v>
      </c>
      <c r="D77" s="31" t="s">
        <v>198</v>
      </c>
      <c r="E77">
        <v>95</v>
      </c>
      <c r="F77" s="76">
        <v>95</v>
      </c>
      <c r="G77" s="76">
        <v>27</v>
      </c>
      <c r="H77" s="76">
        <f t="shared" si="4"/>
        <v>122</v>
      </c>
      <c r="I77" s="54">
        <v>0</v>
      </c>
      <c r="J77" s="81">
        <f t="shared" si="5"/>
        <v>122</v>
      </c>
    </row>
    <row r="78" spans="1:10" ht="12.75">
      <c r="A78" s="79" t="s">
        <v>179</v>
      </c>
      <c r="B78" t="s">
        <v>199</v>
      </c>
      <c r="C78" s="80" t="s">
        <v>200</v>
      </c>
      <c r="D78" s="31" t="s">
        <v>200</v>
      </c>
      <c r="E78">
        <v>50</v>
      </c>
      <c r="F78" s="76">
        <v>45</v>
      </c>
      <c r="G78" s="76">
        <v>2</v>
      </c>
      <c r="H78" s="76">
        <f t="shared" si="4"/>
        <v>47</v>
      </c>
      <c r="I78" s="54">
        <v>0.111111111111111</v>
      </c>
      <c r="J78" s="81">
        <f t="shared" si="5"/>
        <v>52.22222222222222</v>
      </c>
    </row>
    <row r="79" spans="1:10" ht="12.75">
      <c r="A79" s="79" t="s">
        <v>181</v>
      </c>
      <c r="B79" t="s">
        <v>201</v>
      </c>
      <c r="C79" s="80" t="s">
        <v>202</v>
      </c>
      <c r="D79" s="31" t="s">
        <v>202</v>
      </c>
      <c r="E79">
        <v>130</v>
      </c>
      <c r="F79" s="76">
        <v>120</v>
      </c>
      <c r="G79" s="76">
        <v>20</v>
      </c>
      <c r="H79" s="76">
        <f t="shared" si="4"/>
        <v>140</v>
      </c>
      <c r="I79" s="54">
        <v>0.125</v>
      </c>
      <c r="J79" s="81">
        <f t="shared" si="5"/>
        <v>152.5</v>
      </c>
    </row>
    <row r="80" spans="1:10" ht="12.75">
      <c r="A80" s="79" t="s">
        <v>183</v>
      </c>
      <c r="B80" t="s">
        <v>203</v>
      </c>
      <c r="C80" s="80" t="s">
        <v>204</v>
      </c>
      <c r="D80" s="31" t="s">
        <v>204</v>
      </c>
      <c r="E80">
        <v>3280</v>
      </c>
      <c r="F80" s="76">
        <v>2360</v>
      </c>
      <c r="G80" s="76">
        <v>1351</v>
      </c>
      <c r="H80" s="76">
        <f t="shared" si="4"/>
        <v>3711</v>
      </c>
      <c r="I80" s="54">
        <v>0.279661016949152</v>
      </c>
      <c r="J80" s="81">
        <f t="shared" si="5"/>
        <v>5008.822033898305</v>
      </c>
    </row>
    <row r="81" spans="1:10" ht="12.75">
      <c r="A81" s="79" t="s">
        <v>185</v>
      </c>
      <c r="B81" t="s">
        <v>205</v>
      </c>
      <c r="C81" s="80" t="s">
        <v>206</v>
      </c>
      <c r="D81" s="31" t="s">
        <v>206</v>
      </c>
      <c r="E81">
        <v>35</v>
      </c>
      <c r="F81" s="76">
        <v>25</v>
      </c>
      <c r="G81" s="76">
        <v>8</v>
      </c>
      <c r="H81" s="76">
        <f t="shared" si="4"/>
        <v>33</v>
      </c>
      <c r="I81" s="54">
        <v>0.2</v>
      </c>
      <c r="J81" s="81">
        <f t="shared" si="5"/>
        <v>44.6</v>
      </c>
    </row>
    <row r="82" spans="1:10" ht="12.75">
      <c r="A82" s="79" t="s">
        <v>187</v>
      </c>
      <c r="B82" t="s">
        <v>207</v>
      </c>
      <c r="C82" s="80" t="s">
        <v>208</v>
      </c>
      <c r="D82" s="31" t="s">
        <v>208</v>
      </c>
      <c r="E82">
        <v>20</v>
      </c>
      <c r="F82" s="76">
        <v>20</v>
      </c>
      <c r="G82" s="76">
        <v>6</v>
      </c>
      <c r="H82" s="76">
        <f t="shared" si="4"/>
        <v>26</v>
      </c>
      <c r="I82" s="54">
        <v>0</v>
      </c>
      <c r="J82" s="81">
        <f t="shared" si="5"/>
        <v>26</v>
      </c>
    </row>
    <row r="83" spans="1:10" ht="12.75">
      <c r="A83" s="79" t="s">
        <v>189</v>
      </c>
      <c r="B83" t="s">
        <v>209</v>
      </c>
      <c r="C83" s="80" t="s">
        <v>210</v>
      </c>
      <c r="D83" s="31" t="s">
        <v>210</v>
      </c>
      <c r="E83">
        <v>2100</v>
      </c>
      <c r="F83" s="76">
        <v>1880</v>
      </c>
      <c r="G83" s="76">
        <v>697</v>
      </c>
      <c r="H83" s="76">
        <f t="shared" si="4"/>
        <v>2577</v>
      </c>
      <c r="I83" s="54">
        <v>0.074468085106383</v>
      </c>
      <c r="J83" s="81">
        <f t="shared" si="5"/>
        <v>2848.904255319149</v>
      </c>
    </row>
    <row r="84" spans="1:10" ht="12.75">
      <c r="A84" s="79" t="s">
        <v>191</v>
      </c>
      <c r="B84" t="s">
        <v>211</v>
      </c>
      <c r="C84" s="80" t="s">
        <v>212</v>
      </c>
      <c r="D84" s="31" t="s">
        <v>212</v>
      </c>
      <c r="E84">
        <v>150</v>
      </c>
      <c r="F84" s="76">
        <v>120</v>
      </c>
      <c r="G84" s="76">
        <v>87</v>
      </c>
      <c r="H84" s="76">
        <f t="shared" si="4"/>
        <v>207</v>
      </c>
      <c r="I84" s="54">
        <v>0.416666666666667</v>
      </c>
      <c r="J84" s="81">
        <f t="shared" si="5"/>
        <v>273.25</v>
      </c>
    </row>
    <row r="85" spans="1:10" ht="12.75">
      <c r="A85" s="79" t="s">
        <v>197</v>
      </c>
      <c r="B85" t="s">
        <v>213</v>
      </c>
      <c r="C85" s="80" t="s">
        <v>214</v>
      </c>
      <c r="D85" s="31" t="s">
        <v>214</v>
      </c>
      <c r="E85">
        <v>85</v>
      </c>
      <c r="F85" s="76">
        <v>55</v>
      </c>
      <c r="G85" s="76">
        <v>26</v>
      </c>
      <c r="H85" s="76">
        <f t="shared" si="4"/>
        <v>81</v>
      </c>
      <c r="I85" s="54">
        <v>0.363636363636364</v>
      </c>
      <c r="J85" s="81">
        <f t="shared" si="5"/>
        <v>120.45454545454547</v>
      </c>
    </row>
    <row r="86" spans="1:10" ht="12.75">
      <c r="A86" s="79" t="s">
        <v>199</v>
      </c>
      <c r="B86" t="s">
        <v>215</v>
      </c>
      <c r="C86" s="80" t="s">
        <v>216</v>
      </c>
      <c r="D86" s="31" t="s">
        <v>216</v>
      </c>
      <c r="E86">
        <v>10</v>
      </c>
      <c r="F86" s="76">
        <v>5</v>
      </c>
      <c r="G86" s="76">
        <v>0</v>
      </c>
      <c r="H86" s="76">
        <f t="shared" si="4"/>
        <v>5</v>
      </c>
      <c r="I86" s="54">
        <v>1</v>
      </c>
      <c r="J86" s="81">
        <f t="shared" si="5"/>
        <v>10</v>
      </c>
    </row>
    <row r="87" spans="1:10" ht="12.75">
      <c r="A87" s="79" t="s">
        <v>201</v>
      </c>
      <c r="B87" t="s">
        <v>217</v>
      </c>
      <c r="C87" s="80" t="s">
        <v>218</v>
      </c>
      <c r="D87" s="31" t="s">
        <v>218</v>
      </c>
      <c r="E87">
        <v>420</v>
      </c>
      <c r="F87" s="76">
        <v>335</v>
      </c>
      <c r="G87" s="76">
        <v>63</v>
      </c>
      <c r="H87" s="76">
        <f t="shared" si="4"/>
        <v>398</v>
      </c>
      <c r="I87" s="54">
        <v>0.208955223880597</v>
      </c>
      <c r="J87" s="81">
        <f t="shared" si="5"/>
        <v>496.1641791044776</v>
      </c>
    </row>
    <row r="88" spans="1:10" ht="12.75">
      <c r="A88" s="79" t="s">
        <v>203</v>
      </c>
      <c r="B88" t="s">
        <v>219</v>
      </c>
      <c r="C88" s="80" t="s">
        <v>220</v>
      </c>
      <c r="D88" s="31" t="s">
        <v>220</v>
      </c>
      <c r="E88">
        <v>2760</v>
      </c>
      <c r="F88" s="76">
        <v>1955</v>
      </c>
      <c r="G88" s="76">
        <v>808</v>
      </c>
      <c r="H88" s="76">
        <f t="shared" si="4"/>
        <v>2763</v>
      </c>
      <c r="I88" s="54">
        <v>0.342710997442455</v>
      </c>
      <c r="J88" s="81">
        <f t="shared" si="5"/>
        <v>3844.910485933504</v>
      </c>
    </row>
    <row r="89" spans="1:10" ht="12.75">
      <c r="A89" s="79" t="s">
        <v>205</v>
      </c>
      <c r="B89" t="s">
        <v>221</v>
      </c>
      <c r="C89" s="80" t="s">
        <v>222</v>
      </c>
      <c r="D89" s="31" t="s">
        <v>222</v>
      </c>
      <c r="E89">
        <v>35</v>
      </c>
      <c r="F89" s="76">
        <v>25</v>
      </c>
      <c r="G89" s="76">
        <v>0</v>
      </c>
      <c r="H89" s="76">
        <f t="shared" si="4"/>
        <v>25</v>
      </c>
      <c r="I89" s="54">
        <v>0</v>
      </c>
      <c r="J89" s="81">
        <f t="shared" si="5"/>
        <v>35</v>
      </c>
    </row>
    <row r="90" spans="1:10" ht="12.75">
      <c r="A90" s="79" t="s">
        <v>207</v>
      </c>
      <c r="B90" t="s">
        <v>223</v>
      </c>
      <c r="C90" s="80" t="s">
        <v>224</v>
      </c>
      <c r="D90" s="31" t="s">
        <v>224</v>
      </c>
      <c r="E90">
        <v>2095</v>
      </c>
      <c r="F90" s="76">
        <v>1260</v>
      </c>
      <c r="G90" s="76">
        <v>808</v>
      </c>
      <c r="H90" s="76">
        <f t="shared" si="4"/>
        <v>2068</v>
      </c>
      <c r="I90" s="54">
        <v>0.619047619047619</v>
      </c>
      <c r="J90" s="81">
        <f t="shared" si="5"/>
        <v>3403.190476190476</v>
      </c>
    </row>
    <row r="91" spans="1:10" ht="12.75">
      <c r="A91" s="79" t="s">
        <v>209</v>
      </c>
      <c r="B91" t="s">
        <v>225</v>
      </c>
      <c r="C91" s="80" t="s">
        <v>226</v>
      </c>
      <c r="D91" s="31" t="s">
        <v>226</v>
      </c>
      <c r="E91">
        <v>370</v>
      </c>
      <c r="F91" s="76">
        <v>260</v>
      </c>
      <c r="G91" s="76">
        <v>79</v>
      </c>
      <c r="H91" s="76">
        <f t="shared" si="4"/>
        <v>339</v>
      </c>
      <c r="I91" s="54">
        <v>0.442307692307692</v>
      </c>
      <c r="J91" s="81">
        <f t="shared" si="5"/>
        <v>483.9423076923077</v>
      </c>
    </row>
    <row r="92" spans="1:10" ht="12.75">
      <c r="A92" s="79" t="s">
        <v>211</v>
      </c>
      <c r="B92" t="s">
        <v>227</v>
      </c>
      <c r="C92" s="80" t="s">
        <v>228</v>
      </c>
      <c r="D92" s="31" t="s">
        <v>228</v>
      </c>
      <c r="E92">
        <v>185</v>
      </c>
      <c r="F92" s="76">
        <v>165</v>
      </c>
      <c r="G92" s="76">
        <v>31</v>
      </c>
      <c r="H92" s="76">
        <f t="shared" si="4"/>
        <v>196</v>
      </c>
      <c r="I92" s="54">
        <v>0.0303030303030303</v>
      </c>
      <c r="J92" s="81">
        <f t="shared" si="5"/>
        <v>216.93939393939394</v>
      </c>
    </row>
    <row r="93" spans="1:10" ht="12.75">
      <c r="A93" s="79" t="s">
        <v>213</v>
      </c>
      <c r="B93" t="s">
        <v>229</v>
      </c>
      <c r="C93" s="80" t="s">
        <v>230</v>
      </c>
      <c r="D93" s="31" t="s">
        <v>230</v>
      </c>
      <c r="E93">
        <v>0</v>
      </c>
      <c r="F93" s="76">
        <v>5</v>
      </c>
      <c r="H93" s="76">
        <f t="shared" si="4"/>
        <v>5</v>
      </c>
      <c r="I93" s="54">
        <v>0</v>
      </c>
      <c r="J93" s="81">
        <f t="shared" si="5"/>
        <v>0</v>
      </c>
    </row>
    <row r="94" spans="1:10" ht="12.75">
      <c r="A94" s="79" t="s">
        <v>215</v>
      </c>
      <c r="B94" t="s">
        <v>111</v>
      </c>
      <c r="C94" s="80" t="s">
        <v>112</v>
      </c>
      <c r="D94" s="31" t="s">
        <v>112</v>
      </c>
      <c r="E94">
        <v>15</v>
      </c>
      <c r="F94" s="76">
        <v>15</v>
      </c>
      <c r="G94" s="76">
        <v>5</v>
      </c>
      <c r="H94" s="76">
        <f t="shared" si="4"/>
        <v>20</v>
      </c>
      <c r="I94" s="54">
        <v>0.333333333333333</v>
      </c>
      <c r="J94" s="81">
        <f t="shared" si="5"/>
        <v>21.666666666666664</v>
      </c>
    </row>
    <row r="95" spans="1:10" ht="12.75">
      <c r="A95" s="36" t="s">
        <v>335</v>
      </c>
      <c r="B95" t="s">
        <v>231</v>
      </c>
      <c r="C95" s="80" t="s">
        <v>232</v>
      </c>
      <c r="D95" s="31" t="s">
        <v>232</v>
      </c>
      <c r="E95">
        <v>1430</v>
      </c>
      <c r="F95" s="76">
        <v>1215</v>
      </c>
      <c r="G95" s="76">
        <v>275</v>
      </c>
      <c r="H95" s="76">
        <f t="shared" si="4"/>
        <v>1490</v>
      </c>
      <c r="I95" s="54">
        <v>0.156378600823045</v>
      </c>
      <c r="J95" s="81">
        <f t="shared" si="5"/>
        <v>1748.0041152263375</v>
      </c>
    </row>
    <row r="96" spans="1:10" ht="12.75">
      <c r="A96" s="79" t="s">
        <v>219</v>
      </c>
      <c r="B96" t="s">
        <v>233</v>
      </c>
      <c r="C96" s="80" t="s">
        <v>234</v>
      </c>
      <c r="D96" s="31" t="s">
        <v>234</v>
      </c>
      <c r="E96">
        <v>1025</v>
      </c>
      <c r="F96" s="76">
        <v>590</v>
      </c>
      <c r="G96" s="76">
        <v>249</v>
      </c>
      <c r="H96" s="76">
        <f t="shared" si="4"/>
        <v>839</v>
      </c>
      <c r="I96" s="54">
        <v>0.788135593220339</v>
      </c>
      <c r="J96" s="81">
        <f t="shared" si="5"/>
        <v>1470.2457627118645</v>
      </c>
    </row>
    <row r="97" spans="1:10" ht="12.75">
      <c r="A97" s="79" t="s">
        <v>221</v>
      </c>
      <c r="B97" t="s">
        <v>235</v>
      </c>
      <c r="C97" s="80" t="s">
        <v>236</v>
      </c>
      <c r="D97" s="31" t="s">
        <v>236</v>
      </c>
      <c r="E97">
        <v>240</v>
      </c>
      <c r="F97" s="76">
        <v>185</v>
      </c>
      <c r="G97" s="76">
        <v>83</v>
      </c>
      <c r="H97" s="76">
        <f t="shared" si="4"/>
        <v>268</v>
      </c>
      <c r="I97" s="54">
        <v>0.189189189189189</v>
      </c>
      <c r="J97" s="81">
        <f t="shared" si="5"/>
        <v>338.7027027027027</v>
      </c>
    </row>
    <row r="98" spans="1:10" ht="12.75">
      <c r="A98" s="79" t="s">
        <v>339</v>
      </c>
      <c r="B98" t="s">
        <v>237</v>
      </c>
      <c r="C98" s="80" t="s">
        <v>238</v>
      </c>
      <c r="D98" s="31" t="s">
        <v>238</v>
      </c>
      <c r="E98">
        <v>2675</v>
      </c>
      <c r="F98" s="76">
        <v>2445</v>
      </c>
      <c r="G98" s="76">
        <v>1232</v>
      </c>
      <c r="H98" s="76">
        <f aca="true" t="shared" si="6" ref="H98:H129">G98+F98</f>
        <v>3677</v>
      </c>
      <c r="I98" s="54">
        <v>0.0899795501022495</v>
      </c>
      <c r="J98" s="81">
        <f aca="true" t="shared" si="7" ref="J98:J129">E98+G98*(1+I98)</f>
        <v>4017.8548057259713</v>
      </c>
    </row>
    <row r="99" spans="1:10" ht="12.75">
      <c r="A99" s="79" t="s">
        <v>223</v>
      </c>
      <c r="B99" t="s">
        <v>239</v>
      </c>
      <c r="C99" s="80" t="s">
        <v>240</v>
      </c>
      <c r="D99" s="31" t="s">
        <v>240</v>
      </c>
      <c r="E99">
        <v>1590</v>
      </c>
      <c r="F99" s="76">
        <v>1385</v>
      </c>
      <c r="G99" s="76">
        <v>1115</v>
      </c>
      <c r="H99" s="76">
        <f t="shared" si="6"/>
        <v>2500</v>
      </c>
      <c r="I99" s="54">
        <v>0.205776173285199</v>
      </c>
      <c r="J99" s="81">
        <f t="shared" si="7"/>
        <v>2934.440433212997</v>
      </c>
    </row>
    <row r="100" spans="1:10" ht="12.75">
      <c r="A100" s="79" t="s">
        <v>225</v>
      </c>
      <c r="B100" t="s">
        <v>241</v>
      </c>
      <c r="C100" s="80" t="s">
        <v>242</v>
      </c>
      <c r="D100" s="31" t="s">
        <v>242</v>
      </c>
      <c r="E100">
        <v>35</v>
      </c>
      <c r="F100" s="76">
        <v>30</v>
      </c>
      <c r="G100" s="76">
        <v>1</v>
      </c>
      <c r="H100" s="76">
        <f t="shared" si="6"/>
        <v>31</v>
      </c>
      <c r="I100" s="54">
        <v>0.166666666666667</v>
      </c>
      <c r="J100" s="81">
        <f t="shared" si="7"/>
        <v>36.166666666666664</v>
      </c>
    </row>
    <row r="101" spans="1:10" ht="12.75">
      <c r="A101" s="79" t="s">
        <v>227</v>
      </c>
      <c r="B101" t="s">
        <v>243</v>
      </c>
      <c r="C101" s="80" t="s">
        <v>244</v>
      </c>
      <c r="D101" s="31" t="s">
        <v>244</v>
      </c>
      <c r="E101">
        <v>1240</v>
      </c>
      <c r="F101" s="76">
        <v>1175</v>
      </c>
      <c r="G101" s="76">
        <v>959</v>
      </c>
      <c r="H101" s="76">
        <f t="shared" si="6"/>
        <v>2134</v>
      </c>
      <c r="I101" s="54">
        <v>0.0808510638297872</v>
      </c>
      <c r="J101" s="81">
        <f t="shared" si="7"/>
        <v>2276.5361702127657</v>
      </c>
    </row>
    <row r="102" spans="1:10" ht="12.75">
      <c r="A102" s="79" t="s">
        <v>111</v>
      </c>
      <c r="B102" t="s">
        <v>245</v>
      </c>
      <c r="C102" s="80" t="s">
        <v>246</v>
      </c>
      <c r="D102" s="31" t="s">
        <v>246</v>
      </c>
      <c r="E102">
        <v>5</v>
      </c>
      <c r="F102" s="76">
        <v>5</v>
      </c>
      <c r="G102" s="76">
        <v>0</v>
      </c>
      <c r="H102" s="76">
        <f t="shared" si="6"/>
        <v>5</v>
      </c>
      <c r="I102" s="54">
        <v>0</v>
      </c>
      <c r="J102" s="81">
        <f t="shared" si="7"/>
        <v>5</v>
      </c>
    </row>
    <row r="103" spans="1:10" ht="12.75">
      <c r="A103" s="79" t="s">
        <v>231</v>
      </c>
      <c r="B103" t="s">
        <v>247</v>
      </c>
      <c r="C103" s="80" t="s">
        <v>248</v>
      </c>
      <c r="D103" s="31" t="s">
        <v>248</v>
      </c>
      <c r="E103">
        <v>1895</v>
      </c>
      <c r="F103" s="76">
        <v>1140</v>
      </c>
      <c r="G103" s="76">
        <v>1387</v>
      </c>
      <c r="H103" s="76">
        <f t="shared" si="6"/>
        <v>2527</v>
      </c>
      <c r="I103" s="54">
        <v>0.605263157894737</v>
      </c>
      <c r="J103" s="81">
        <f t="shared" si="7"/>
        <v>4121.5</v>
      </c>
    </row>
    <row r="104" spans="1:10" ht="12.75">
      <c r="A104" s="79" t="s">
        <v>233</v>
      </c>
      <c r="B104" t="s">
        <v>249</v>
      </c>
      <c r="C104" s="80" t="s">
        <v>250</v>
      </c>
      <c r="D104" s="31" t="s">
        <v>250</v>
      </c>
      <c r="E104">
        <v>55</v>
      </c>
      <c r="F104" s="76">
        <v>30</v>
      </c>
      <c r="G104" s="76">
        <v>44</v>
      </c>
      <c r="H104" s="76">
        <f t="shared" si="6"/>
        <v>74</v>
      </c>
      <c r="I104" s="54">
        <v>0.833333333333333</v>
      </c>
      <c r="J104" s="81">
        <f t="shared" si="7"/>
        <v>135.66666666666666</v>
      </c>
    </row>
    <row r="105" spans="1:10" ht="12.75">
      <c r="A105" s="79" t="s">
        <v>235</v>
      </c>
      <c r="B105" t="s">
        <v>251</v>
      </c>
      <c r="C105" s="80" t="s">
        <v>252</v>
      </c>
      <c r="D105" s="31" t="s">
        <v>252</v>
      </c>
      <c r="E105">
        <v>15</v>
      </c>
      <c r="F105" s="76">
        <v>10</v>
      </c>
      <c r="G105" s="76">
        <v>7</v>
      </c>
      <c r="H105" s="76">
        <f t="shared" si="6"/>
        <v>17</v>
      </c>
      <c r="I105" s="54">
        <v>0.5</v>
      </c>
      <c r="J105" s="81">
        <f t="shared" si="7"/>
        <v>25.5</v>
      </c>
    </row>
    <row r="106" spans="1:10" ht="12.75">
      <c r="A106" s="79" t="s">
        <v>237</v>
      </c>
      <c r="B106" t="s">
        <v>253</v>
      </c>
      <c r="C106" s="80" t="s">
        <v>254</v>
      </c>
      <c r="D106" s="31" t="s">
        <v>254</v>
      </c>
      <c r="E106">
        <v>670</v>
      </c>
      <c r="F106" s="76">
        <v>455</v>
      </c>
      <c r="G106" s="76">
        <v>446</v>
      </c>
      <c r="H106" s="76">
        <f t="shared" si="6"/>
        <v>901</v>
      </c>
      <c r="I106" s="54">
        <v>0.406593406593407</v>
      </c>
      <c r="J106" s="81">
        <f t="shared" si="7"/>
        <v>1297.3406593406594</v>
      </c>
    </row>
    <row r="107" spans="1:10" ht="12.75">
      <c r="A107" s="79" t="s">
        <v>239</v>
      </c>
      <c r="B107" t="s">
        <v>255</v>
      </c>
      <c r="C107" s="80" t="s">
        <v>256</v>
      </c>
      <c r="D107" s="31" t="s">
        <v>256</v>
      </c>
      <c r="E107">
        <v>10</v>
      </c>
      <c r="F107" s="76">
        <v>10</v>
      </c>
      <c r="H107" s="76">
        <f t="shared" si="6"/>
        <v>10</v>
      </c>
      <c r="I107" s="54">
        <v>0</v>
      </c>
      <c r="J107" s="81">
        <f t="shared" si="7"/>
        <v>10</v>
      </c>
    </row>
    <row r="108" spans="1:10" ht="12.75">
      <c r="A108" s="79" t="s">
        <v>241</v>
      </c>
      <c r="B108" t="s">
        <v>257</v>
      </c>
      <c r="C108" s="80" t="s">
        <v>258</v>
      </c>
      <c r="D108" s="31" t="s">
        <v>258</v>
      </c>
      <c r="E108">
        <v>170</v>
      </c>
      <c r="F108" s="76">
        <v>140</v>
      </c>
      <c r="G108" s="76">
        <v>39</v>
      </c>
      <c r="H108" s="76">
        <f t="shared" si="6"/>
        <v>179</v>
      </c>
      <c r="I108" s="54">
        <v>0.178571428571429</v>
      </c>
      <c r="J108" s="81">
        <f t="shared" si="7"/>
        <v>215.96428571428572</v>
      </c>
    </row>
    <row r="109" spans="1:10" ht="12.75">
      <c r="A109" s="79" t="s">
        <v>243</v>
      </c>
      <c r="B109" t="s">
        <v>435</v>
      </c>
      <c r="C109" s="80" t="s">
        <v>436</v>
      </c>
      <c r="D109" s="31"/>
      <c r="G109" s="76">
        <v>0</v>
      </c>
      <c r="H109" s="76">
        <f t="shared" si="6"/>
        <v>0</v>
      </c>
      <c r="J109" s="81">
        <f t="shared" si="7"/>
        <v>0</v>
      </c>
    </row>
    <row r="110" spans="1:10" ht="12.75">
      <c r="A110" s="79" t="s">
        <v>245</v>
      </c>
      <c r="B110" t="s">
        <v>259</v>
      </c>
      <c r="C110" s="80" t="s">
        <v>260</v>
      </c>
      <c r="D110" s="31" t="s">
        <v>260</v>
      </c>
      <c r="E110">
        <v>240</v>
      </c>
      <c r="F110" s="76">
        <v>170</v>
      </c>
      <c r="G110" s="76">
        <v>65</v>
      </c>
      <c r="H110" s="76">
        <f t="shared" si="6"/>
        <v>235</v>
      </c>
      <c r="I110" s="54">
        <v>0.411764705882353</v>
      </c>
      <c r="J110" s="81">
        <f t="shared" si="7"/>
        <v>331.7647058823529</v>
      </c>
    </row>
    <row r="111" spans="1:10" ht="12.75">
      <c r="A111" s="79" t="s">
        <v>247</v>
      </c>
      <c r="B111" t="s">
        <v>347</v>
      </c>
      <c r="C111" s="80" t="s">
        <v>348</v>
      </c>
      <c r="D111" s="31" t="s">
        <v>348</v>
      </c>
      <c r="E111">
        <v>15</v>
      </c>
      <c r="F111" s="76">
        <v>10</v>
      </c>
      <c r="G111" s="76">
        <v>0</v>
      </c>
      <c r="H111" s="76">
        <f t="shared" si="6"/>
        <v>10</v>
      </c>
      <c r="I111" s="54">
        <v>0.5</v>
      </c>
      <c r="J111" s="81">
        <f t="shared" si="7"/>
        <v>15</v>
      </c>
    </row>
    <row r="112" spans="1:10" ht="12.75">
      <c r="A112" s="79" t="s">
        <v>249</v>
      </c>
      <c r="B112" t="s">
        <v>261</v>
      </c>
      <c r="C112" s="80" t="s">
        <v>262</v>
      </c>
      <c r="D112" s="31" t="s">
        <v>262</v>
      </c>
      <c r="E112">
        <v>2955</v>
      </c>
      <c r="F112" s="76">
        <v>2320</v>
      </c>
      <c r="G112" s="76">
        <v>593</v>
      </c>
      <c r="H112" s="76">
        <f t="shared" si="6"/>
        <v>2913</v>
      </c>
      <c r="I112" s="54">
        <v>0.129310344827586</v>
      </c>
      <c r="J112" s="81">
        <f t="shared" si="7"/>
        <v>3624.6810344827586</v>
      </c>
    </row>
    <row r="113" spans="1:10" ht="12.75">
      <c r="A113" s="79" t="s">
        <v>343</v>
      </c>
      <c r="B113" t="s">
        <v>263</v>
      </c>
      <c r="C113" s="80" t="s">
        <v>264</v>
      </c>
      <c r="D113" s="31" t="s">
        <v>264</v>
      </c>
      <c r="E113">
        <v>790</v>
      </c>
      <c r="F113" s="76">
        <v>520</v>
      </c>
      <c r="G113" s="76">
        <v>241</v>
      </c>
      <c r="H113" s="76">
        <f t="shared" si="6"/>
        <v>761</v>
      </c>
      <c r="I113" s="54">
        <v>0.5</v>
      </c>
      <c r="J113" s="81">
        <f t="shared" si="7"/>
        <v>1151.5</v>
      </c>
    </row>
    <row r="114" spans="1:10" ht="12.75">
      <c r="A114" s="79" t="s">
        <v>251</v>
      </c>
      <c r="B114" t="s">
        <v>265</v>
      </c>
      <c r="C114" s="80" t="s">
        <v>266</v>
      </c>
      <c r="D114" s="31" t="s">
        <v>266</v>
      </c>
      <c r="E114">
        <v>605</v>
      </c>
      <c r="F114" s="76">
        <v>505</v>
      </c>
      <c r="G114" s="76">
        <v>66</v>
      </c>
      <c r="H114" s="76">
        <f t="shared" si="6"/>
        <v>571</v>
      </c>
      <c r="I114" s="54">
        <v>0.227722772277228</v>
      </c>
      <c r="J114" s="81">
        <f t="shared" si="7"/>
        <v>686.0297029702971</v>
      </c>
    </row>
    <row r="115" spans="1:10" ht="12.75">
      <c r="A115" s="79" t="s">
        <v>253</v>
      </c>
      <c r="B115" t="s">
        <v>267</v>
      </c>
      <c r="C115" s="80" t="s">
        <v>268</v>
      </c>
      <c r="D115" s="31" t="s">
        <v>268</v>
      </c>
      <c r="E115">
        <v>25</v>
      </c>
      <c r="F115" s="76">
        <v>25</v>
      </c>
      <c r="G115" s="76">
        <v>6</v>
      </c>
      <c r="H115" s="76">
        <f t="shared" si="6"/>
        <v>31</v>
      </c>
      <c r="I115" s="54">
        <v>0.2</v>
      </c>
      <c r="J115" s="81">
        <f t="shared" si="7"/>
        <v>32.2</v>
      </c>
    </row>
    <row r="116" spans="1:10" ht="12.75">
      <c r="A116" s="79" t="s">
        <v>257</v>
      </c>
      <c r="B116" t="s">
        <v>269</v>
      </c>
      <c r="C116" s="80" t="s">
        <v>270</v>
      </c>
      <c r="D116" s="31" t="s">
        <v>270</v>
      </c>
      <c r="E116">
        <v>95</v>
      </c>
      <c r="F116" s="76">
        <v>80</v>
      </c>
      <c r="G116" s="76">
        <v>76</v>
      </c>
      <c r="H116" s="76">
        <f t="shared" si="6"/>
        <v>156</v>
      </c>
      <c r="I116" s="54">
        <v>0.1875</v>
      </c>
      <c r="J116" s="81">
        <f t="shared" si="7"/>
        <v>185.25</v>
      </c>
    </row>
    <row r="117" spans="1:10" ht="12.75">
      <c r="A117" s="79" t="s">
        <v>345</v>
      </c>
      <c r="B117" t="s">
        <v>271</v>
      </c>
      <c r="C117" s="80" t="s">
        <v>272</v>
      </c>
      <c r="D117" s="31" t="s">
        <v>272</v>
      </c>
      <c r="E117">
        <v>5</v>
      </c>
      <c r="F117" s="76">
        <v>5</v>
      </c>
      <c r="H117" s="76">
        <f t="shared" si="6"/>
        <v>5</v>
      </c>
      <c r="I117" s="54">
        <v>0</v>
      </c>
      <c r="J117" s="81">
        <f t="shared" si="7"/>
        <v>5</v>
      </c>
    </row>
    <row r="118" spans="1:10" ht="12.75">
      <c r="A118" s="79" t="s">
        <v>259</v>
      </c>
      <c r="B118" t="s">
        <v>273</v>
      </c>
      <c r="C118" s="80" t="s">
        <v>274</v>
      </c>
      <c r="D118" s="83" t="s">
        <v>274</v>
      </c>
      <c r="E118" s="84">
        <v>15</v>
      </c>
      <c r="F118" s="76">
        <v>10</v>
      </c>
      <c r="G118" s="76">
        <v>9</v>
      </c>
      <c r="H118" s="76">
        <f t="shared" si="6"/>
        <v>19</v>
      </c>
      <c r="I118" s="54">
        <v>0.5</v>
      </c>
      <c r="J118" s="81">
        <f t="shared" si="7"/>
        <v>28.5</v>
      </c>
    </row>
    <row r="119" spans="1:10" ht="12.75">
      <c r="A119" s="79" t="s">
        <v>347</v>
      </c>
      <c r="C119" s="80" t="s">
        <v>275</v>
      </c>
      <c r="D119" s="31" t="s">
        <v>275</v>
      </c>
      <c r="E119">
        <v>74385</v>
      </c>
      <c r="F119" s="76">
        <f>SUM(F2:F118)</f>
        <v>58840</v>
      </c>
      <c r="G119" s="76">
        <f>SUM(G2:G118)</f>
        <v>29265</v>
      </c>
      <c r="H119" s="76">
        <f>SUM(H2:H118)</f>
        <v>88105</v>
      </c>
      <c r="I119" s="54">
        <v>0.24392523364486</v>
      </c>
      <c r="J119" s="81">
        <f t="shared" si="7"/>
        <v>110788.47196261684</v>
      </c>
    </row>
    <row r="120" ht="12.75">
      <c r="A120" s="79" t="s">
        <v>261</v>
      </c>
    </row>
    <row r="121" ht="12.75">
      <c r="A121" s="79" t="s">
        <v>263</v>
      </c>
    </row>
    <row r="122" ht="12.75">
      <c r="A122" s="79" t="s">
        <v>265</v>
      </c>
    </row>
    <row r="123" ht="12.75">
      <c r="A123" s="79" t="s">
        <v>267</v>
      </c>
    </row>
    <row r="124" ht="12.75">
      <c r="A124" s="79" t="s">
        <v>269</v>
      </c>
    </row>
    <row r="125" ht="12.75">
      <c r="A125" s="79" t="s">
        <v>273</v>
      </c>
    </row>
    <row r="126" ht="12.75">
      <c r="A126" s="36" t="s">
        <v>29</v>
      </c>
    </row>
    <row r="133" ht="12.75">
      <c r="A133" s="79"/>
    </row>
    <row r="134" ht="12.75">
      <c r="A134" s="79"/>
    </row>
  </sheetData>
  <sheetProtection/>
  <conditionalFormatting sqref="C1:C65536">
    <cfRule type="cellIs" priority="2" dxfId="0" operator="lessThan">
      <formula>0</formula>
    </cfRule>
  </conditionalFormatting>
  <printOptions/>
  <pageMargins left="0.7" right="0.7" top="0.75" bottom="0.75" header="0.511805555555555" footer="0.51180555555555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B27" sqref="B27"/>
    </sheetView>
  </sheetViews>
  <sheetFormatPr defaultColWidth="11.421875" defaultRowHeight="12.75"/>
  <cols>
    <col min="2" max="2" width="11.421875" style="101" customWidth="1"/>
    <col min="3" max="6" width="11.421875" style="105" customWidth="1"/>
    <col min="7" max="12" width="11.421875" style="0" customWidth="1"/>
  </cols>
  <sheetData>
    <row r="1" spans="1:30" ht="12.75">
      <c r="A1" s="35" t="s">
        <v>479</v>
      </c>
      <c r="B1" s="98" t="s">
        <v>480</v>
      </c>
      <c r="C1" s="102" t="s">
        <v>481</v>
      </c>
      <c r="D1" s="102" t="s">
        <v>482</v>
      </c>
      <c r="E1" s="102" t="s">
        <v>483</v>
      </c>
      <c r="F1" s="102" t="s">
        <v>484</v>
      </c>
      <c r="G1" s="92" t="s">
        <v>485</v>
      </c>
      <c r="H1" s="92" t="s">
        <v>486</v>
      </c>
      <c r="I1" s="92" t="s">
        <v>487</v>
      </c>
      <c r="J1" s="92" t="s">
        <v>488</v>
      </c>
      <c r="K1" s="92" t="s">
        <v>489</v>
      </c>
      <c r="L1" s="92" t="s">
        <v>291</v>
      </c>
      <c r="M1" s="76" t="s">
        <v>490</v>
      </c>
      <c r="N1" s="76" t="s">
        <v>491</v>
      </c>
      <c r="O1" s="76" t="s">
        <v>492</v>
      </c>
      <c r="P1" s="76" t="s">
        <v>493</v>
      </c>
      <c r="Q1" s="76" t="s">
        <v>494</v>
      </c>
      <c r="R1" s="76" t="s">
        <v>495</v>
      </c>
      <c r="S1" s="76" t="s">
        <v>496</v>
      </c>
      <c r="T1" s="76" t="s">
        <v>497</v>
      </c>
      <c r="U1" s="76" t="s">
        <v>493</v>
      </c>
      <c r="V1" s="76" t="s">
        <v>498</v>
      </c>
      <c r="W1" s="35" t="s">
        <v>499</v>
      </c>
      <c r="X1" s="35" t="s">
        <v>500</v>
      </c>
      <c r="Y1" s="35" t="s">
        <v>501</v>
      </c>
      <c r="Z1" s="35" t="s">
        <v>502</v>
      </c>
      <c r="AA1" s="35" t="s">
        <v>503</v>
      </c>
      <c r="AB1" s="35" t="s">
        <v>504</v>
      </c>
      <c r="AC1" s="35" t="s">
        <v>29</v>
      </c>
      <c r="AD1" s="35" t="s">
        <v>505</v>
      </c>
    </row>
    <row r="2" spans="1:30" ht="12.75">
      <c r="A2" s="35" t="s">
        <v>353</v>
      </c>
      <c r="B2" s="99" t="s">
        <v>506</v>
      </c>
      <c r="C2" s="103">
        <v>5760</v>
      </c>
      <c r="D2" s="103">
        <v>5398</v>
      </c>
      <c r="E2" s="103">
        <f>+C2-D2</f>
        <v>362</v>
      </c>
      <c r="F2" s="103">
        <v>578</v>
      </c>
      <c r="G2" s="93">
        <v>551</v>
      </c>
      <c r="H2" s="93">
        <f>+F2-G2</f>
        <v>27</v>
      </c>
      <c r="I2" s="93">
        <v>12098</v>
      </c>
      <c r="J2" s="93">
        <v>8709</v>
      </c>
      <c r="K2" s="93">
        <v>3389</v>
      </c>
      <c r="L2" s="93">
        <f>+C2+F2+J2+K2</f>
        <v>18436</v>
      </c>
      <c r="M2" s="76">
        <v>5287</v>
      </c>
      <c r="N2" s="76">
        <v>543</v>
      </c>
      <c r="O2" s="76">
        <v>8399</v>
      </c>
      <c r="P2" s="76">
        <f>+0.97*K2</f>
        <v>3287.33</v>
      </c>
      <c r="Q2" s="76">
        <f>+M2+N2+O2+P2</f>
        <v>17516.33</v>
      </c>
      <c r="R2" s="76">
        <f>+C2-M2</f>
        <v>473</v>
      </c>
      <c r="S2" s="76">
        <f>+F2-N2</f>
        <v>35</v>
      </c>
      <c r="T2" s="76">
        <f>+J2-O2</f>
        <v>310</v>
      </c>
      <c r="U2" s="76">
        <f>+K2-P2</f>
        <v>101.67000000000007</v>
      </c>
      <c r="V2" s="76">
        <f>SUM(R2:U2)</f>
        <v>919.6700000000001</v>
      </c>
      <c r="W2" s="53">
        <f>+M2/C2</f>
        <v>0.9178819444444445</v>
      </c>
      <c r="X2" s="53">
        <f>+N2/F2</f>
        <v>0.9394463667820069</v>
      </c>
      <c r="Y2" s="53">
        <f>+O2/J2</f>
        <v>0.9644046388793203</v>
      </c>
      <c r="Z2" s="94">
        <f>+P2/K2</f>
        <v>0.97</v>
      </c>
      <c r="AA2" s="53">
        <f>+Q2/L2</f>
        <v>0.9501155348231721</v>
      </c>
      <c r="AB2" s="95">
        <v>0.285</v>
      </c>
      <c r="AC2" s="96">
        <f>Q2/AB2</f>
        <v>61460.80701754387</v>
      </c>
      <c r="AD2" s="97">
        <f>AC2-Q2</f>
        <v>43944.47701754387</v>
      </c>
    </row>
    <row r="3" spans="1:30" ht="12.75">
      <c r="A3" s="35" t="s">
        <v>355</v>
      </c>
      <c r="B3" s="99" t="s">
        <v>507</v>
      </c>
      <c r="C3" s="103">
        <v>2179</v>
      </c>
      <c r="D3" s="103">
        <v>2102</v>
      </c>
      <c r="E3" s="103">
        <f>+C3-D3</f>
        <v>77</v>
      </c>
      <c r="F3" s="103">
        <v>206</v>
      </c>
      <c r="G3" s="93">
        <v>205</v>
      </c>
      <c r="H3" s="93">
        <f>+F3-G3</f>
        <v>1</v>
      </c>
      <c r="I3" s="93">
        <v>1407</v>
      </c>
      <c r="J3" s="93">
        <v>1244</v>
      </c>
      <c r="K3" s="93">
        <v>163</v>
      </c>
      <c r="L3" s="93">
        <f>+C3+F3+J3+K3</f>
        <v>3792</v>
      </c>
      <c r="M3" s="76">
        <v>2024</v>
      </c>
      <c r="N3" s="76">
        <v>202</v>
      </c>
      <c r="O3" s="76">
        <v>1184</v>
      </c>
      <c r="P3" s="76">
        <f>+0.97*K3</f>
        <v>158.10999999999999</v>
      </c>
      <c r="Q3" s="76">
        <f>+M3+N3+O3+P3</f>
        <v>3568.11</v>
      </c>
      <c r="R3" s="76">
        <f>+C3-M3</f>
        <v>155</v>
      </c>
      <c r="S3" s="76">
        <f>+F3-N3</f>
        <v>4</v>
      </c>
      <c r="T3" s="76">
        <f>+J3-O3</f>
        <v>60</v>
      </c>
      <c r="U3" s="76">
        <f>+K3-P3</f>
        <v>4.890000000000015</v>
      </c>
      <c r="V3" s="76">
        <f>SUM(R3:U3)</f>
        <v>223.89000000000001</v>
      </c>
      <c r="W3" s="53">
        <f>+M3/C3</f>
        <v>0.9288664525011473</v>
      </c>
      <c r="X3" s="53">
        <f>+N3/F3</f>
        <v>0.9805825242718447</v>
      </c>
      <c r="Y3" s="53">
        <f>+O3/J3</f>
        <v>0.9517684887459807</v>
      </c>
      <c r="Z3" s="94">
        <f>+P3/K3</f>
        <v>0.9699999999999999</v>
      </c>
      <c r="AA3" s="53">
        <f>+Q3/L3</f>
        <v>0.9409572784810127</v>
      </c>
      <c r="AB3" s="95">
        <v>0.621</v>
      </c>
      <c r="AC3" s="96">
        <f aca="true" t="shared" si="0" ref="AC3:AC13">Q3/AB3</f>
        <v>5745.748792270531</v>
      </c>
      <c r="AD3" s="97">
        <f aca="true" t="shared" si="1" ref="AD3:AD14">AC3-Q3</f>
        <v>2177.638792270531</v>
      </c>
    </row>
    <row r="4" spans="1:30" ht="12.75">
      <c r="A4" s="35" t="s">
        <v>357</v>
      </c>
      <c r="B4" s="99" t="s">
        <v>358</v>
      </c>
      <c r="C4" s="103">
        <v>2362</v>
      </c>
      <c r="D4" s="103">
        <v>2320</v>
      </c>
      <c r="E4" s="103">
        <f>+C4-D4</f>
        <v>42</v>
      </c>
      <c r="F4" s="103">
        <v>282</v>
      </c>
      <c r="G4" s="93">
        <v>276</v>
      </c>
      <c r="H4" s="93">
        <f>+F4-G4</f>
        <v>6</v>
      </c>
      <c r="I4" s="93">
        <v>2432</v>
      </c>
      <c r="J4" s="93">
        <v>1912</v>
      </c>
      <c r="K4" s="93">
        <v>520</v>
      </c>
      <c r="L4" s="93">
        <f>+C4+F4+J4+K4</f>
        <v>5076</v>
      </c>
      <c r="M4" s="76">
        <v>2225</v>
      </c>
      <c r="N4" s="76">
        <v>267</v>
      </c>
      <c r="O4" s="76">
        <v>1784</v>
      </c>
      <c r="P4" s="76">
        <f>+0.97*K4</f>
        <v>504.4</v>
      </c>
      <c r="Q4" s="76">
        <f>+M4+N4+O4+P4</f>
        <v>4780.4</v>
      </c>
      <c r="R4" s="76">
        <f>+C4-M4</f>
        <v>137</v>
      </c>
      <c r="S4" s="76">
        <f>+F4-N4</f>
        <v>15</v>
      </c>
      <c r="T4" s="76">
        <f>+J4-O4</f>
        <v>128</v>
      </c>
      <c r="U4" s="76">
        <f>+K4-P4</f>
        <v>15.600000000000023</v>
      </c>
      <c r="V4" s="76">
        <f>SUM(R4:U4)</f>
        <v>295.6</v>
      </c>
      <c r="W4" s="53">
        <f>+M4/C4</f>
        <v>0.9419983065198984</v>
      </c>
      <c r="X4" s="53">
        <f>+N4/F4</f>
        <v>0.9468085106382979</v>
      </c>
      <c r="Y4" s="53">
        <f>+O4/J4</f>
        <v>0.9330543933054394</v>
      </c>
      <c r="Z4" s="94">
        <f>+P4/K4</f>
        <v>0.97</v>
      </c>
      <c r="AA4" s="53">
        <f>+Q4/L4</f>
        <v>0.9417651694247439</v>
      </c>
      <c r="AB4" s="95">
        <v>0.637</v>
      </c>
      <c r="AC4" s="96">
        <f t="shared" si="0"/>
        <v>7504.552590266875</v>
      </c>
      <c r="AD4" s="97">
        <f t="shared" si="1"/>
        <v>2724.1525902668754</v>
      </c>
    </row>
    <row r="5" spans="1:30" ht="12.75">
      <c r="A5" s="35" t="s">
        <v>359</v>
      </c>
      <c r="B5" s="99" t="s">
        <v>508</v>
      </c>
      <c r="C5" s="103">
        <v>3163</v>
      </c>
      <c r="D5" s="103">
        <v>3028</v>
      </c>
      <c r="E5" s="103">
        <f>+C5-D5</f>
        <v>135</v>
      </c>
      <c r="F5" s="103">
        <v>339</v>
      </c>
      <c r="G5" s="93">
        <v>326</v>
      </c>
      <c r="H5" s="93">
        <f>+F5-G5</f>
        <v>13</v>
      </c>
      <c r="I5" s="93">
        <v>2082</v>
      </c>
      <c r="J5" s="93">
        <v>1855</v>
      </c>
      <c r="K5" s="93">
        <v>227</v>
      </c>
      <c r="L5" s="93">
        <f>+C5+F5+J5+K5</f>
        <v>5584</v>
      </c>
      <c r="M5" s="76">
        <v>2850</v>
      </c>
      <c r="N5" s="76">
        <v>282</v>
      </c>
      <c r="O5" s="76">
        <v>1646</v>
      </c>
      <c r="P5" s="76">
        <f>+0.97*K5</f>
        <v>220.19</v>
      </c>
      <c r="Q5" s="76">
        <f>+M5+N5+O5+P5</f>
        <v>4998.19</v>
      </c>
      <c r="R5" s="76">
        <f>+C5-M5</f>
        <v>313</v>
      </c>
      <c r="S5" s="76">
        <f>+F5-N5</f>
        <v>57</v>
      </c>
      <c r="T5" s="76">
        <f>+J5-O5</f>
        <v>209</v>
      </c>
      <c r="U5" s="76">
        <f>+K5-P5</f>
        <v>6.810000000000002</v>
      </c>
      <c r="V5" s="76">
        <f>SUM(R5:U5)</f>
        <v>585.81</v>
      </c>
      <c r="W5" s="53">
        <f>+M5/C5</f>
        <v>0.9010433133101486</v>
      </c>
      <c r="X5" s="53">
        <f>+N5/F5</f>
        <v>0.831858407079646</v>
      </c>
      <c r="Y5" s="53">
        <f>+O5/J5</f>
        <v>0.8873315363881401</v>
      </c>
      <c r="Z5" s="94">
        <f>+P5/K5</f>
        <v>0.97</v>
      </c>
      <c r="AA5" s="53">
        <f>+Q5/L5</f>
        <v>0.8950913323782235</v>
      </c>
      <c r="AB5" s="95">
        <v>0.883</v>
      </c>
      <c r="AC5" s="96">
        <f t="shared" si="0"/>
        <v>5660.464326160815</v>
      </c>
      <c r="AD5" s="97">
        <f t="shared" si="1"/>
        <v>662.2743261608157</v>
      </c>
    </row>
    <row r="6" spans="1:30" ht="12.75">
      <c r="A6" s="35" t="s">
        <v>361</v>
      </c>
      <c r="B6" s="99" t="s">
        <v>509</v>
      </c>
      <c r="C6" s="103">
        <v>2751</v>
      </c>
      <c r="D6" s="103">
        <v>2601</v>
      </c>
      <c r="E6" s="103">
        <f>+C6-D6</f>
        <v>150</v>
      </c>
      <c r="F6" s="103">
        <v>312</v>
      </c>
      <c r="G6" s="93">
        <v>299</v>
      </c>
      <c r="H6" s="93">
        <f>+F6-G6</f>
        <v>13</v>
      </c>
      <c r="I6" s="93">
        <v>2549</v>
      </c>
      <c r="J6" s="93">
        <v>2179</v>
      </c>
      <c r="K6" s="93">
        <v>370</v>
      </c>
      <c r="L6" s="93">
        <f>+C6+F6+J6+K6</f>
        <v>5612</v>
      </c>
      <c r="M6" s="76">
        <v>2492</v>
      </c>
      <c r="N6" s="76">
        <v>296</v>
      </c>
      <c r="O6" s="76">
        <v>2070</v>
      </c>
      <c r="P6" s="76">
        <f>+0.97*K6</f>
        <v>358.9</v>
      </c>
      <c r="Q6" s="76">
        <f>+M6+N6+O6+P6</f>
        <v>5216.9</v>
      </c>
      <c r="R6" s="76">
        <f>+C6-M6</f>
        <v>259</v>
      </c>
      <c r="S6" s="76">
        <f>+F6-N6</f>
        <v>16</v>
      </c>
      <c r="T6" s="76">
        <f>+J6-O6</f>
        <v>109</v>
      </c>
      <c r="U6" s="76">
        <f>+K6-P6</f>
        <v>11.100000000000023</v>
      </c>
      <c r="V6" s="76">
        <f>SUM(R6:U6)</f>
        <v>395.1</v>
      </c>
      <c r="W6" s="53">
        <f>+M6/C6</f>
        <v>0.905852417302799</v>
      </c>
      <c r="X6" s="53">
        <f>+N6/F6</f>
        <v>0.9487179487179487</v>
      </c>
      <c r="Y6" s="53">
        <f>+O6/J6</f>
        <v>0.9499770536943553</v>
      </c>
      <c r="Z6" s="94">
        <f>+P6/K6</f>
        <v>0.97</v>
      </c>
      <c r="AA6" s="53">
        <f>+Q6/L6</f>
        <v>0.9295972915181753</v>
      </c>
      <c r="AB6" s="95">
        <v>0.533</v>
      </c>
      <c r="AC6" s="96">
        <f t="shared" si="0"/>
        <v>9787.804878048779</v>
      </c>
      <c r="AD6" s="97">
        <f t="shared" si="1"/>
        <v>4570.904878048779</v>
      </c>
    </row>
    <row r="7" spans="1:30" ht="12.75">
      <c r="A7" s="35" t="s">
        <v>363</v>
      </c>
      <c r="B7" s="99" t="s">
        <v>364</v>
      </c>
      <c r="C7" s="103">
        <v>5280</v>
      </c>
      <c r="D7" s="103">
        <v>5043</v>
      </c>
      <c r="E7" s="103">
        <f>+C7-D7</f>
        <v>237</v>
      </c>
      <c r="F7" s="103">
        <v>792</v>
      </c>
      <c r="G7" s="93">
        <v>723</v>
      </c>
      <c r="H7" s="93">
        <f>+F7-G7</f>
        <v>69</v>
      </c>
      <c r="I7" s="93">
        <v>7467</v>
      </c>
      <c r="J7" s="93">
        <v>5517</v>
      </c>
      <c r="K7" s="93">
        <v>1950</v>
      </c>
      <c r="L7" s="93">
        <f>+C7+F7+J7+K7</f>
        <v>13539</v>
      </c>
      <c r="M7" s="76">
        <v>4846</v>
      </c>
      <c r="N7" s="76">
        <v>723</v>
      </c>
      <c r="O7" s="76">
        <v>5383</v>
      </c>
      <c r="P7" s="76">
        <f>+0.97*K7</f>
        <v>1891.5</v>
      </c>
      <c r="Q7" s="76">
        <f>+M7+N7+O7+P7</f>
        <v>12843.5</v>
      </c>
      <c r="R7" s="76">
        <f>+C7-M7</f>
        <v>434</v>
      </c>
      <c r="S7" s="76">
        <f>+F7-N7</f>
        <v>69</v>
      </c>
      <c r="T7" s="76">
        <f>+J7-O7</f>
        <v>134</v>
      </c>
      <c r="U7" s="76">
        <f>+K7-P7</f>
        <v>58.5</v>
      </c>
      <c r="V7" s="76">
        <f>SUM(R7:U7)</f>
        <v>695.5</v>
      </c>
      <c r="W7" s="53">
        <f>+M7/C7</f>
        <v>0.9178030303030303</v>
      </c>
      <c r="X7" s="53">
        <f>+N7/F7</f>
        <v>0.9128787878787878</v>
      </c>
      <c r="Y7" s="53">
        <f>+O7/J7</f>
        <v>0.9757114373753851</v>
      </c>
      <c r="Z7" s="94">
        <f>+P7/K7</f>
        <v>0.97</v>
      </c>
      <c r="AA7" s="53">
        <f>+Q7/L7</f>
        <v>0.948629884038703</v>
      </c>
      <c r="AB7" s="95">
        <v>0.692</v>
      </c>
      <c r="AC7" s="96">
        <f t="shared" si="0"/>
        <v>18559.971098265898</v>
      </c>
      <c r="AD7" s="97">
        <f t="shared" si="1"/>
        <v>5716.471098265898</v>
      </c>
    </row>
    <row r="8" spans="1:30" ht="12.75">
      <c r="A8" s="35" t="s">
        <v>365</v>
      </c>
      <c r="B8" s="99" t="s">
        <v>366</v>
      </c>
      <c r="C8" s="103">
        <v>2582</v>
      </c>
      <c r="D8" s="103">
        <v>2524</v>
      </c>
      <c r="E8" s="103">
        <f>+C8-D8</f>
        <v>58</v>
      </c>
      <c r="F8" s="103">
        <v>297</v>
      </c>
      <c r="G8" s="93">
        <v>155</v>
      </c>
      <c r="H8" s="93">
        <f>+F8-G8</f>
        <v>142</v>
      </c>
      <c r="I8" s="93">
        <v>2619</v>
      </c>
      <c r="J8" s="93">
        <v>2459</v>
      </c>
      <c r="K8" s="93">
        <v>160</v>
      </c>
      <c r="L8" s="93">
        <f>+C8+F8+J8+K8</f>
        <v>5498</v>
      </c>
      <c r="M8" s="76">
        <v>2444</v>
      </c>
      <c r="N8" s="76">
        <v>153</v>
      </c>
      <c r="O8" s="76">
        <v>2357</v>
      </c>
      <c r="P8" s="76">
        <f>+0.97*K8</f>
        <v>155.2</v>
      </c>
      <c r="Q8" s="76">
        <f>+M8+N8+O8+P8</f>
        <v>5109.2</v>
      </c>
      <c r="R8" s="76">
        <f>+C8-M8</f>
        <v>138</v>
      </c>
      <c r="S8" s="76">
        <f>+F8-N8</f>
        <v>144</v>
      </c>
      <c r="T8" s="76">
        <f>+J8-O8</f>
        <v>102</v>
      </c>
      <c r="U8" s="76">
        <f>+K8-P8</f>
        <v>4.800000000000011</v>
      </c>
      <c r="V8" s="76">
        <f>SUM(R8:U8)</f>
        <v>388.8</v>
      </c>
      <c r="W8" s="53">
        <f>+M8/C8</f>
        <v>0.9465530596436871</v>
      </c>
      <c r="X8" s="53">
        <f>+N8/F8</f>
        <v>0.5151515151515151</v>
      </c>
      <c r="Y8" s="53">
        <f>+O8/J8</f>
        <v>0.9585197234648231</v>
      </c>
      <c r="Z8" s="94">
        <f>+P8/K8</f>
        <v>0.97</v>
      </c>
      <c r="AA8" s="53">
        <f>+Q8/L8</f>
        <v>0.9292833757730083</v>
      </c>
      <c r="AB8" s="95">
        <v>0.491</v>
      </c>
      <c r="AC8" s="96">
        <f t="shared" si="0"/>
        <v>10405.702647657841</v>
      </c>
      <c r="AD8" s="97">
        <f t="shared" si="1"/>
        <v>5296.502647657841</v>
      </c>
    </row>
    <row r="9" spans="1:30" ht="12.75">
      <c r="A9" s="35" t="s">
        <v>367</v>
      </c>
      <c r="B9" s="99" t="s">
        <v>368</v>
      </c>
      <c r="C9" s="103">
        <v>2193</v>
      </c>
      <c r="D9" s="103">
        <v>2080</v>
      </c>
      <c r="E9" s="103">
        <f>+C9-D9</f>
        <v>113</v>
      </c>
      <c r="F9" s="103">
        <v>348</v>
      </c>
      <c r="G9" s="93">
        <v>346</v>
      </c>
      <c r="H9" s="93">
        <f>+F9-G9</f>
        <v>2</v>
      </c>
      <c r="I9" s="93">
        <v>1742</v>
      </c>
      <c r="J9" s="93">
        <v>962</v>
      </c>
      <c r="K9" s="93">
        <v>780</v>
      </c>
      <c r="L9" s="93">
        <f>+C9+F9+J9+K9</f>
        <v>4283</v>
      </c>
      <c r="M9" s="76">
        <v>2014</v>
      </c>
      <c r="N9" s="76">
        <v>333</v>
      </c>
      <c r="O9" s="76">
        <v>884</v>
      </c>
      <c r="P9" s="76">
        <f>+0.97*K9</f>
        <v>756.6</v>
      </c>
      <c r="Q9" s="76">
        <f>+M9+N9+O9+P9</f>
        <v>3987.6</v>
      </c>
      <c r="R9" s="76">
        <f>+C9-M9</f>
        <v>179</v>
      </c>
      <c r="S9" s="76">
        <f>+F9-N9</f>
        <v>15</v>
      </c>
      <c r="T9" s="76">
        <f>+J9-O9</f>
        <v>78</v>
      </c>
      <c r="U9" s="76">
        <f>+K9-P9</f>
        <v>23.399999999999977</v>
      </c>
      <c r="V9" s="76">
        <f>SUM(R9:U9)</f>
        <v>295.4</v>
      </c>
      <c r="W9" s="53">
        <f>+M9/C9</f>
        <v>0.9183766529867761</v>
      </c>
      <c r="X9" s="53">
        <f>+N9/F9</f>
        <v>0.9568965517241379</v>
      </c>
      <c r="Y9" s="53">
        <f>+O9/J9</f>
        <v>0.918918918918919</v>
      </c>
      <c r="Z9" s="94">
        <f>+P9/K9</f>
        <v>0.9700000000000001</v>
      </c>
      <c r="AA9" s="53">
        <f>+Q9/L9</f>
        <v>0.9310296521130049</v>
      </c>
      <c r="AB9" s="95">
        <v>0.646</v>
      </c>
      <c r="AC9" s="96">
        <f t="shared" si="0"/>
        <v>6172.755417956656</v>
      </c>
      <c r="AD9" s="97">
        <f t="shared" si="1"/>
        <v>2185.155417956656</v>
      </c>
    </row>
    <row r="10" spans="1:30" ht="12.75">
      <c r="A10" s="35" t="s">
        <v>369</v>
      </c>
      <c r="B10" s="99" t="s">
        <v>370</v>
      </c>
      <c r="C10" s="103">
        <v>4515</v>
      </c>
      <c r="D10" s="103">
        <v>4340</v>
      </c>
      <c r="E10" s="103">
        <f>+C10-D10</f>
        <v>175</v>
      </c>
      <c r="F10" s="103">
        <v>647</v>
      </c>
      <c r="G10" s="93">
        <v>609</v>
      </c>
      <c r="H10" s="93">
        <f>+F10-G10</f>
        <v>38</v>
      </c>
      <c r="I10" s="93">
        <v>2865</v>
      </c>
      <c r="J10" s="93">
        <v>2381</v>
      </c>
      <c r="K10" s="93">
        <v>484</v>
      </c>
      <c r="L10" s="93">
        <f>+C10+F10+J10+K10</f>
        <v>8027</v>
      </c>
      <c r="M10" s="76">
        <v>3997</v>
      </c>
      <c r="N10" s="76">
        <v>552</v>
      </c>
      <c r="O10" s="76">
        <v>2239</v>
      </c>
      <c r="P10" s="76">
        <f>+0.97*K10</f>
        <v>469.47999999999996</v>
      </c>
      <c r="Q10" s="76">
        <f>+M10+N10+O10+P10</f>
        <v>7257.48</v>
      </c>
      <c r="R10" s="76">
        <f>+C10-M10</f>
        <v>518</v>
      </c>
      <c r="S10" s="76">
        <f>+F10-N10</f>
        <v>95</v>
      </c>
      <c r="T10" s="76">
        <f>+J10-O10</f>
        <v>142</v>
      </c>
      <c r="U10" s="76">
        <f>+K10-P10</f>
        <v>14.520000000000039</v>
      </c>
      <c r="V10" s="76">
        <f>SUM(R10:U10)</f>
        <v>769.52</v>
      </c>
      <c r="W10" s="53">
        <f>+M10/C10</f>
        <v>0.8852713178294573</v>
      </c>
      <c r="X10" s="53">
        <f>+N10/F10</f>
        <v>0.8531684698608965</v>
      </c>
      <c r="Y10" s="53">
        <f>+O10/J10</f>
        <v>0.9403611927761445</v>
      </c>
      <c r="Z10" s="94">
        <f>+P10/K10</f>
        <v>0.97</v>
      </c>
      <c r="AA10" s="53">
        <f>+Q10/L10</f>
        <v>0.9041335492712096</v>
      </c>
      <c r="AB10" s="95">
        <v>0.685</v>
      </c>
      <c r="AC10" s="96">
        <f t="shared" si="0"/>
        <v>10594.861313868612</v>
      </c>
      <c r="AD10" s="97">
        <f t="shared" si="1"/>
        <v>3337.381313868613</v>
      </c>
    </row>
    <row r="11" spans="1:30" ht="12.75">
      <c r="A11" s="35" t="s">
        <v>371</v>
      </c>
      <c r="B11" s="99" t="s">
        <v>372</v>
      </c>
      <c r="C11" s="103">
        <v>4206</v>
      </c>
      <c r="D11" s="103">
        <v>3971</v>
      </c>
      <c r="E11" s="103">
        <f>+C11-D11</f>
        <v>235</v>
      </c>
      <c r="F11" s="103">
        <v>621</v>
      </c>
      <c r="G11" s="93">
        <v>582</v>
      </c>
      <c r="H11" s="93">
        <f>+F11-G11</f>
        <v>39</v>
      </c>
      <c r="I11" s="93">
        <v>2326</v>
      </c>
      <c r="J11" s="93">
        <v>1856</v>
      </c>
      <c r="K11" s="93">
        <v>470</v>
      </c>
      <c r="L11" s="93">
        <f>+C11+F11+J11+K11</f>
        <v>7153</v>
      </c>
      <c r="M11" s="76">
        <v>3715</v>
      </c>
      <c r="N11" s="76">
        <v>538</v>
      </c>
      <c r="O11" s="76">
        <v>1792</v>
      </c>
      <c r="P11" s="76">
        <f>+0.97*K11</f>
        <v>455.9</v>
      </c>
      <c r="Q11" s="76">
        <f>+M11+N11+O11+P11</f>
        <v>6500.9</v>
      </c>
      <c r="R11" s="76">
        <f>+C11-M11</f>
        <v>491</v>
      </c>
      <c r="S11" s="76">
        <f>+F11-N11</f>
        <v>83</v>
      </c>
      <c r="T11" s="76">
        <f>+J11-O11</f>
        <v>64</v>
      </c>
      <c r="U11" s="76">
        <f>+K11-P11</f>
        <v>14.100000000000023</v>
      </c>
      <c r="V11" s="76">
        <f>SUM(R11:U11)</f>
        <v>652.1</v>
      </c>
      <c r="W11" s="53">
        <f>+M11/C11</f>
        <v>0.8832620066571565</v>
      </c>
      <c r="X11" s="53">
        <f>+N11/F11</f>
        <v>0.8663446054750402</v>
      </c>
      <c r="Y11" s="53">
        <f>+O11/J11</f>
        <v>0.9655172413793104</v>
      </c>
      <c r="Z11" s="94">
        <f>+P11/K11</f>
        <v>0.97</v>
      </c>
      <c r="AA11" s="53">
        <f>+Q11/L11</f>
        <v>0.9088354536558088</v>
      </c>
      <c r="AB11" s="95">
        <v>0.562</v>
      </c>
      <c r="AC11" s="96">
        <f t="shared" si="0"/>
        <v>11567.437722419927</v>
      </c>
      <c r="AD11" s="97">
        <f t="shared" si="1"/>
        <v>5066.537722419927</v>
      </c>
    </row>
    <row r="12" spans="1:30" ht="12.75">
      <c r="A12" s="35" t="s">
        <v>373</v>
      </c>
      <c r="B12" s="99" t="s">
        <v>510</v>
      </c>
      <c r="C12" s="103">
        <v>5852</v>
      </c>
      <c r="D12" s="103">
        <v>5304</v>
      </c>
      <c r="E12" s="103">
        <f>+C12-D12</f>
        <v>548</v>
      </c>
      <c r="F12" s="103">
        <v>670</v>
      </c>
      <c r="G12" s="93">
        <v>656</v>
      </c>
      <c r="H12" s="93">
        <f>+F12-G12</f>
        <v>14</v>
      </c>
      <c r="I12" s="93">
        <v>5899</v>
      </c>
      <c r="J12" s="93">
        <v>4840</v>
      </c>
      <c r="K12" s="93">
        <v>1059</v>
      </c>
      <c r="L12" s="93">
        <f>+C12+F12+J12+K12</f>
        <v>12421</v>
      </c>
      <c r="M12" s="76">
        <v>5055</v>
      </c>
      <c r="N12" s="76">
        <v>626</v>
      </c>
      <c r="O12" s="76">
        <v>4640</v>
      </c>
      <c r="P12" s="76">
        <f>+0.97*K12</f>
        <v>1027.23</v>
      </c>
      <c r="Q12" s="76">
        <f>+M12+N12+O12+P12</f>
        <v>11348.23</v>
      </c>
      <c r="R12" s="76">
        <f>+C12-M12</f>
        <v>797</v>
      </c>
      <c r="S12" s="76">
        <f>+F12-N12</f>
        <v>44</v>
      </c>
      <c r="T12" s="76">
        <f>+J12-O12</f>
        <v>200</v>
      </c>
      <c r="U12" s="76">
        <f>+K12-P12</f>
        <v>31.769999999999982</v>
      </c>
      <c r="V12" s="76">
        <f>SUM(R12:U12)</f>
        <v>1072.77</v>
      </c>
      <c r="W12" s="53">
        <f>+M12/C12</f>
        <v>0.8638072453861928</v>
      </c>
      <c r="X12" s="53">
        <f>+N12/F12</f>
        <v>0.9343283582089552</v>
      </c>
      <c r="Y12" s="53">
        <f>+O12/J12</f>
        <v>0.9586776859504132</v>
      </c>
      <c r="Z12" s="94">
        <f>+P12/K12</f>
        <v>0.97</v>
      </c>
      <c r="AA12" s="53">
        <f>+Q12/L12</f>
        <v>0.9136325577650752</v>
      </c>
      <c r="AB12" s="95">
        <v>0.568</v>
      </c>
      <c r="AC12" s="96">
        <f t="shared" si="0"/>
        <v>19979.278169014087</v>
      </c>
      <c r="AD12" s="97">
        <f t="shared" si="1"/>
        <v>8631.048169014088</v>
      </c>
    </row>
    <row r="13" spans="1:30" ht="12.75">
      <c r="A13" s="35" t="s">
        <v>375</v>
      </c>
      <c r="B13" s="99" t="s">
        <v>511</v>
      </c>
      <c r="C13" s="103">
        <v>2759</v>
      </c>
      <c r="D13" s="103">
        <v>2631</v>
      </c>
      <c r="E13" s="103">
        <f>+C13-D13</f>
        <v>128</v>
      </c>
      <c r="F13" s="103">
        <v>259</v>
      </c>
      <c r="G13" s="93">
        <v>254</v>
      </c>
      <c r="H13" s="93">
        <f>+F13-G13</f>
        <v>5</v>
      </c>
      <c r="I13" s="93">
        <v>2989</v>
      </c>
      <c r="J13" s="93">
        <v>1628</v>
      </c>
      <c r="K13" s="93">
        <v>1361</v>
      </c>
      <c r="L13" s="93">
        <f>+C13+F13+J13+K13</f>
        <v>6007</v>
      </c>
      <c r="M13" s="76">
        <v>2497</v>
      </c>
      <c r="N13" s="76">
        <v>236</v>
      </c>
      <c r="O13" s="76">
        <v>1530</v>
      </c>
      <c r="P13" s="76">
        <f>+0.97*K13</f>
        <v>1320.17</v>
      </c>
      <c r="Q13" s="76">
        <f>+M13+N13+O13+P13</f>
        <v>5583.17</v>
      </c>
      <c r="R13" s="76">
        <f>+C13-M13</f>
        <v>262</v>
      </c>
      <c r="S13" s="76">
        <f>+F13-N13</f>
        <v>23</v>
      </c>
      <c r="T13" s="76">
        <f>+J13-O13</f>
        <v>98</v>
      </c>
      <c r="U13" s="76">
        <f>+K13-P13</f>
        <v>40.82999999999993</v>
      </c>
      <c r="V13" s="76">
        <f>SUM(R13:U13)</f>
        <v>423.8299999999999</v>
      </c>
      <c r="W13" s="53">
        <f>+M13/C13</f>
        <v>0.9050380572671257</v>
      </c>
      <c r="X13" s="53">
        <f>+N13/F13</f>
        <v>0.9111969111969112</v>
      </c>
      <c r="Y13" s="53">
        <f>+O13/J13</f>
        <v>0.9398034398034398</v>
      </c>
      <c r="Z13" s="94">
        <f>+P13/K13</f>
        <v>0.9700000000000001</v>
      </c>
      <c r="AA13" s="53">
        <f>+Q13/L13</f>
        <v>0.9294439820209756</v>
      </c>
      <c r="AB13" s="95">
        <v>0.424</v>
      </c>
      <c r="AC13" s="96">
        <f t="shared" si="0"/>
        <v>13167.853773584906</v>
      </c>
      <c r="AD13" s="97">
        <f t="shared" si="1"/>
        <v>7584.683773584906</v>
      </c>
    </row>
    <row r="14" spans="1:30" ht="13.5" thickBot="1">
      <c r="A14" s="35"/>
      <c r="B14" s="100" t="s">
        <v>291</v>
      </c>
      <c r="C14" s="104">
        <f>SUM(C2:C13)</f>
        <v>43602</v>
      </c>
      <c r="D14" s="104">
        <f>SUM(D2:D13)</f>
        <v>41342</v>
      </c>
      <c r="E14" s="103">
        <f>+C14-D14</f>
        <v>2260</v>
      </c>
      <c r="F14" s="104">
        <f>SUM(F2:F13)</f>
        <v>5351</v>
      </c>
      <c r="G14" s="93">
        <f>SUM(G2:G13)</f>
        <v>4982</v>
      </c>
      <c r="H14" s="93">
        <f>+F14-G14</f>
        <v>369</v>
      </c>
      <c r="I14" s="93">
        <v>46475</v>
      </c>
      <c r="J14" s="93">
        <v>35542</v>
      </c>
      <c r="K14" s="93">
        <v>10933</v>
      </c>
      <c r="L14" s="93">
        <f>+C14+F14+J14+K14</f>
        <v>95428</v>
      </c>
      <c r="M14" s="76">
        <f>SUM(M2:M13)</f>
        <v>39446</v>
      </c>
      <c r="N14" s="76">
        <f>SUM(N2:N13)</f>
        <v>4751</v>
      </c>
      <c r="O14" s="76">
        <v>33908</v>
      </c>
      <c r="P14" s="76">
        <f>+0.97*K14</f>
        <v>10605.01</v>
      </c>
      <c r="Q14" s="76">
        <f>+M14+N14+O14+P14</f>
        <v>88710.01</v>
      </c>
      <c r="R14" s="76">
        <f>+C14-M14</f>
        <v>4156</v>
      </c>
      <c r="S14" s="76">
        <f>+F14-N14</f>
        <v>600</v>
      </c>
      <c r="T14" s="76">
        <f>+J14-O14</f>
        <v>1634</v>
      </c>
      <c r="U14" s="76">
        <f>+K14-P14</f>
        <v>327.9899999999998</v>
      </c>
      <c r="V14" s="76">
        <f>SUM(R14:U14)</f>
        <v>6717.99</v>
      </c>
      <c r="W14" s="53">
        <f>+M14/C14</f>
        <v>0.9046832714095684</v>
      </c>
      <c r="X14" s="53">
        <f>+N14/F14</f>
        <v>0.8878714259017007</v>
      </c>
      <c r="Y14" s="53">
        <f>+O14/J14</f>
        <v>0.9540262224973272</v>
      </c>
      <c r="Z14" s="94">
        <f>+P14/K14</f>
        <v>0.97</v>
      </c>
      <c r="AA14" s="53">
        <f>+Q14/L14</f>
        <v>0.9296014796495787</v>
      </c>
      <c r="AB14" s="95">
        <f>Q14/AC14</f>
        <v>0.49117638421688703</v>
      </c>
      <c r="AC14" s="96">
        <f>SUM(AC2:AC13)</f>
        <v>180607.23774705877</v>
      </c>
      <c r="AD14" s="97">
        <f t="shared" si="1"/>
        <v>91897.22774705877</v>
      </c>
    </row>
    <row r="17" spans="2:6" ht="12.75">
      <c r="B17"/>
      <c r="C17"/>
      <c r="D17"/>
      <c r="E17"/>
      <c r="F17"/>
    </row>
    <row r="18" spans="1:6" ht="12.75">
      <c r="A18" s="106" t="s">
        <v>512</v>
      </c>
      <c r="B18" s="106" t="s">
        <v>513</v>
      </c>
      <c r="C18" s="35"/>
      <c r="D18" s="35"/>
      <c r="E18" s="35"/>
      <c r="F18" s="35"/>
    </row>
    <row r="19" spans="1:6" ht="12.75">
      <c r="A19" s="106" t="s">
        <v>41</v>
      </c>
      <c r="B19" s="107">
        <v>13372</v>
      </c>
      <c r="C19" s="35"/>
      <c r="D19" s="35"/>
      <c r="E19" s="35"/>
      <c r="F19" s="35"/>
    </row>
    <row r="20" spans="1:6" ht="12.75">
      <c r="A20" s="106" t="s">
        <v>45</v>
      </c>
      <c r="B20" s="107">
        <v>5143</v>
      </c>
      <c r="C20" s="35"/>
      <c r="D20" s="35"/>
      <c r="E20" s="35"/>
      <c r="F20" s="35"/>
    </row>
    <row r="21" spans="1:6" ht="12.75">
      <c r="A21" s="106" t="s">
        <v>125</v>
      </c>
      <c r="B21" s="107">
        <v>4849</v>
      </c>
      <c r="C21" s="35"/>
      <c r="D21" s="35"/>
      <c r="E21" s="35"/>
      <c r="F21" s="35"/>
    </row>
    <row r="22" spans="1:6" ht="12.75">
      <c r="A22" s="106" t="s">
        <v>129</v>
      </c>
      <c r="B22" s="107">
        <v>4849</v>
      </c>
      <c r="C22" s="35"/>
      <c r="D22" s="35"/>
      <c r="E22" s="35"/>
      <c r="F22" s="35"/>
    </row>
    <row r="23" spans="1:6" ht="12.75">
      <c r="A23" s="106" t="s">
        <v>239</v>
      </c>
      <c r="B23" s="107">
        <v>4188</v>
      </c>
      <c r="C23" s="35"/>
      <c r="D23" s="35"/>
      <c r="E23" s="35"/>
      <c r="F23" s="35"/>
    </row>
    <row r="24" spans="1:6" ht="12.75">
      <c r="A24" s="106" t="s">
        <v>203</v>
      </c>
      <c r="B24" s="107">
        <v>3233</v>
      </c>
      <c r="C24" s="35"/>
      <c r="D24" s="35"/>
      <c r="E24" s="35"/>
      <c r="F24" s="35"/>
    </row>
    <row r="25" spans="1:6" ht="12.75" hidden="1">
      <c r="A25" s="106" t="s">
        <v>514</v>
      </c>
      <c r="B25" s="108">
        <f>SUM(B19:B24)</f>
        <v>35634</v>
      </c>
      <c r="C25" s="35"/>
      <c r="D25" s="35"/>
      <c r="E25" s="35"/>
      <c r="F25" s="35"/>
    </row>
    <row r="26" spans="1:6" ht="12.75">
      <c r="A26" s="106" t="s">
        <v>514</v>
      </c>
      <c r="B26" s="108">
        <f>+B27-B25</f>
        <v>37834</v>
      </c>
      <c r="C26" s="35"/>
      <c r="D26" s="35"/>
      <c r="E26" s="35"/>
      <c r="F26" s="35"/>
    </row>
    <row r="27" spans="1:6" ht="12.75">
      <c r="A27" s="106" t="s">
        <v>515</v>
      </c>
      <c r="B27" s="107">
        <v>73468</v>
      </c>
      <c r="C27" s="35"/>
      <c r="D27" s="35"/>
      <c r="E27" s="35"/>
      <c r="F27" s="35"/>
    </row>
    <row r="28" spans="1:6" ht="12.75">
      <c r="A28" s="109"/>
      <c r="B28" s="109"/>
      <c r="C28" s="35"/>
      <c r="D28" s="35"/>
      <c r="E28" s="35"/>
      <c r="F28" s="35"/>
    </row>
    <row r="29" spans="1:6" ht="12.75">
      <c r="A29" s="109"/>
      <c r="B29" s="109"/>
      <c r="C29" s="35"/>
      <c r="D29" s="35"/>
      <c r="E29" s="35"/>
      <c r="F29" s="35"/>
    </row>
    <row r="30" spans="1:6" ht="12.75">
      <c r="A30" s="109"/>
      <c r="B30" s="109"/>
      <c r="C30" s="35"/>
      <c r="D30" s="35"/>
      <c r="E30" s="35"/>
      <c r="F30" s="35"/>
    </row>
    <row r="31" spans="1:6" ht="12.75">
      <c r="A31" s="109"/>
      <c r="B31" s="109"/>
      <c r="C31" s="35"/>
      <c r="D31" s="35"/>
      <c r="E31" s="35"/>
      <c r="F31" s="35"/>
    </row>
    <row r="32" spans="1:6" ht="12.75">
      <c r="A32" s="109"/>
      <c r="B32" s="109"/>
      <c r="C32" s="35"/>
      <c r="D32" s="35"/>
      <c r="E32" s="35"/>
      <c r="F32" s="35"/>
    </row>
    <row r="33" spans="1:6" ht="12.75">
      <c r="A33" s="106" t="s">
        <v>516</v>
      </c>
      <c r="B33" s="110" t="s">
        <v>517</v>
      </c>
      <c r="C33" s="110" t="s">
        <v>518</v>
      </c>
      <c r="D33" s="110" t="s">
        <v>519</v>
      </c>
      <c r="E33" s="110" t="s">
        <v>520</v>
      </c>
      <c r="F33" s="110"/>
    </row>
    <row r="34" spans="1:6" ht="12.75">
      <c r="A34" s="106" t="s">
        <v>521</v>
      </c>
      <c r="B34" s="111">
        <v>7410</v>
      </c>
      <c r="C34" s="111">
        <v>566</v>
      </c>
      <c r="D34" s="112">
        <v>7201</v>
      </c>
      <c r="E34" s="111">
        <v>53319</v>
      </c>
      <c r="F34" s="111">
        <f>SUM(B34:E34)</f>
        <v>68496</v>
      </c>
    </row>
    <row r="35" spans="1:6" ht="12.75">
      <c r="A35" s="106" t="s">
        <v>522</v>
      </c>
      <c r="B35" s="113">
        <v>4896</v>
      </c>
      <c r="C35" s="113">
        <v>4713</v>
      </c>
      <c r="D35" s="110"/>
      <c r="E35" s="110"/>
      <c r="F35" s="111">
        <f>SUM(B35:E35)</f>
        <v>9609</v>
      </c>
    </row>
    <row r="36" spans="1:6" ht="12.75">
      <c r="A36" s="106" t="s">
        <v>29</v>
      </c>
      <c r="B36" s="113">
        <v>12306</v>
      </c>
      <c r="C36" s="113">
        <v>5279</v>
      </c>
      <c r="D36" s="112">
        <v>7201</v>
      </c>
      <c r="E36" s="111">
        <v>53319</v>
      </c>
      <c r="F36" s="111">
        <v>78105</v>
      </c>
    </row>
    <row r="37" spans="1:6" ht="12.75">
      <c r="A37" s="106" t="s">
        <v>522</v>
      </c>
      <c r="B37" s="114">
        <v>0.06268484732091416</v>
      </c>
      <c r="C37" s="114">
        <v>0.06034184751296332</v>
      </c>
      <c r="D37" s="110"/>
      <c r="E37" s="115">
        <v>0.12302669483387749</v>
      </c>
      <c r="F37" s="11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57421875" style="0" customWidth="1"/>
    <col min="3" max="3" width="10.57421875" style="0" hidden="1" customWidth="1"/>
    <col min="4" max="6" width="10.57421875" style="0" customWidth="1"/>
    <col min="7" max="16384" width="11.57421875" style="0" customWidth="1"/>
  </cols>
  <sheetData>
    <row r="1" spans="1:6" ht="15">
      <c r="A1" s="85" t="s">
        <v>437</v>
      </c>
      <c r="B1" s="85" t="s">
        <v>25</v>
      </c>
      <c r="C1" s="85" t="s">
        <v>438</v>
      </c>
      <c r="D1" s="48" t="s">
        <v>439</v>
      </c>
      <c r="E1" s="85" t="s">
        <v>26</v>
      </c>
      <c r="F1" s="85" t="s">
        <v>29</v>
      </c>
    </row>
    <row r="2" spans="1:6" ht="12.75">
      <c r="A2" s="86" t="s">
        <v>440</v>
      </c>
      <c r="B2" s="86">
        <f aca="true" t="shared" si="0" ref="B2:B9">C2-E2</f>
        <v>4635</v>
      </c>
      <c r="C2" s="76">
        <v>10790</v>
      </c>
      <c r="D2" s="76">
        <f aca="true" t="shared" si="1" ref="D2:D31">F2-E2-B2</f>
        <v>1720</v>
      </c>
      <c r="E2" s="76">
        <v>6155</v>
      </c>
      <c r="F2" s="76">
        <v>12510</v>
      </c>
    </row>
    <row r="3" spans="1:6" ht="12.75">
      <c r="A3" s="86" t="s">
        <v>441</v>
      </c>
      <c r="B3" s="86">
        <f t="shared" si="0"/>
        <v>15330</v>
      </c>
      <c r="C3" s="76">
        <v>23140</v>
      </c>
      <c r="D3" s="76">
        <f t="shared" si="1"/>
        <v>4365</v>
      </c>
      <c r="E3" s="76">
        <v>7810</v>
      </c>
      <c r="F3" s="76">
        <v>27505</v>
      </c>
    </row>
    <row r="4" spans="1:6" ht="12.75">
      <c r="A4" s="86" t="s">
        <v>442</v>
      </c>
      <c r="B4" s="86">
        <f t="shared" si="0"/>
        <v>1345</v>
      </c>
      <c r="C4" s="76">
        <v>2075</v>
      </c>
      <c r="D4" s="76">
        <f t="shared" si="1"/>
        <v>75</v>
      </c>
      <c r="E4" s="76">
        <v>730</v>
      </c>
      <c r="F4" s="76">
        <v>2150</v>
      </c>
    </row>
    <row r="5" spans="1:6" ht="12.75">
      <c r="A5" s="86" t="s">
        <v>443</v>
      </c>
      <c r="B5" s="86">
        <f t="shared" si="0"/>
        <v>6255</v>
      </c>
      <c r="C5" s="76">
        <v>12600</v>
      </c>
      <c r="D5" s="76">
        <f t="shared" si="1"/>
        <v>1655</v>
      </c>
      <c r="E5" s="76">
        <v>6345</v>
      </c>
      <c r="F5" s="76">
        <v>14255</v>
      </c>
    </row>
    <row r="6" spans="1:6" ht="12.75">
      <c r="A6" s="86" t="s">
        <v>444</v>
      </c>
      <c r="B6" s="86">
        <f t="shared" si="0"/>
        <v>11490</v>
      </c>
      <c r="C6" s="76">
        <v>12695</v>
      </c>
      <c r="D6" s="76">
        <f t="shared" si="1"/>
        <v>955</v>
      </c>
      <c r="E6" s="76">
        <v>1205</v>
      </c>
      <c r="F6" s="76">
        <v>13650</v>
      </c>
    </row>
    <row r="7" spans="1:6" ht="12.75">
      <c r="A7" s="86" t="s">
        <v>445</v>
      </c>
      <c r="B7" s="86">
        <f t="shared" si="0"/>
        <v>1290</v>
      </c>
      <c r="C7" s="76">
        <v>1575</v>
      </c>
      <c r="D7" s="76">
        <f t="shared" si="1"/>
        <v>345</v>
      </c>
      <c r="E7" s="76">
        <v>285</v>
      </c>
      <c r="F7" s="76">
        <v>1920</v>
      </c>
    </row>
    <row r="8" spans="1:6" ht="12.75">
      <c r="A8" s="86" t="s">
        <v>446</v>
      </c>
      <c r="B8" s="86">
        <f t="shared" si="0"/>
        <v>64465</v>
      </c>
      <c r="C8" s="76">
        <v>142510</v>
      </c>
      <c r="D8" s="76">
        <f t="shared" si="1"/>
        <v>23175</v>
      </c>
      <c r="E8" s="76">
        <v>78045</v>
      </c>
      <c r="F8" s="76">
        <v>165685</v>
      </c>
    </row>
    <row r="9" spans="1:6" ht="12.75">
      <c r="A9" s="86" t="s">
        <v>447</v>
      </c>
      <c r="B9" s="86">
        <f t="shared" si="0"/>
        <v>1630</v>
      </c>
      <c r="C9" s="76">
        <v>2645</v>
      </c>
      <c r="D9" s="76">
        <f t="shared" si="1"/>
        <v>95</v>
      </c>
      <c r="E9" s="76">
        <v>1015</v>
      </c>
      <c r="F9" s="76">
        <v>2740</v>
      </c>
    </row>
    <row r="10" spans="1:6" ht="12.75">
      <c r="A10" s="86" t="s">
        <v>448</v>
      </c>
      <c r="B10" s="86">
        <v>70</v>
      </c>
      <c r="C10" s="76">
        <v>0</v>
      </c>
      <c r="D10" s="76">
        <f t="shared" si="1"/>
        <v>0</v>
      </c>
      <c r="E10" s="76">
        <v>35</v>
      </c>
      <c r="F10" s="76">
        <v>105</v>
      </c>
    </row>
    <row r="11" spans="1:6" ht="12.75">
      <c r="A11" s="86" t="s">
        <v>449</v>
      </c>
      <c r="B11" s="86">
        <f aca="true" t="shared" si="2" ref="B11:B31">C11-E11</f>
        <v>49585</v>
      </c>
      <c r="C11" s="76">
        <v>74950</v>
      </c>
      <c r="D11" s="76">
        <f t="shared" si="1"/>
        <v>2340</v>
      </c>
      <c r="E11" s="76">
        <v>25365</v>
      </c>
      <c r="F11" s="76">
        <v>77290</v>
      </c>
    </row>
    <row r="12" spans="1:6" ht="12.75">
      <c r="A12" s="86" t="s">
        <v>450</v>
      </c>
      <c r="B12" s="86">
        <f t="shared" si="2"/>
        <v>93015</v>
      </c>
      <c r="C12" s="76">
        <v>115190</v>
      </c>
      <c r="D12" s="76">
        <f t="shared" si="1"/>
        <v>2625</v>
      </c>
      <c r="E12" s="76">
        <v>22175</v>
      </c>
      <c r="F12" s="76">
        <v>117815</v>
      </c>
    </row>
    <row r="13" spans="1:6" ht="12.75">
      <c r="A13" s="86" t="s">
        <v>451</v>
      </c>
      <c r="B13" s="86">
        <f t="shared" si="2"/>
        <v>1240</v>
      </c>
      <c r="C13" s="76">
        <v>2455</v>
      </c>
      <c r="D13" s="76">
        <f t="shared" si="1"/>
        <v>2080</v>
      </c>
      <c r="E13" s="76">
        <v>1215</v>
      </c>
      <c r="F13" s="76">
        <v>4535</v>
      </c>
    </row>
    <row r="14" spans="1:6" ht="12.75">
      <c r="A14" s="86" t="s">
        <v>452</v>
      </c>
      <c r="B14" s="86">
        <f t="shared" si="2"/>
        <v>93665</v>
      </c>
      <c r="C14" s="76">
        <v>119915</v>
      </c>
      <c r="D14" s="76">
        <f t="shared" si="1"/>
        <v>9025</v>
      </c>
      <c r="E14" s="76">
        <v>26250</v>
      </c>
      <c r="F14" s="76">
        <v>128940</v>
      </c>
    </row>
    <row r="15" spans="1:6" ht="12.75">
      <c r="A15" s="86" t="s">
        <v>453</v>
      </c>
      <c r="B15" s="86">
        <f t="shared" si="2"/>
        <v>220</v>
      </c>
      <c r="C15" s="76">
        <v>470</v>
      </c>
      <c r="D15" s="76">
        <f t="shared" si="1"/>
        <v>30</v>
      </c>
      <c r="E15" s="76">
        <v>250</v>
      </c>
      <c r="F15" s="76">
        <v>500</v>
      </c>
    </row>
    <row r="16" spans="1:6" ht="12.75">
      <c r="A16" s="86" t="s">
        <v>454</v>
      </c>
      <c r="B16" s="86">
        <f t="shared" si="2"/>
        <v>3650</v>
      </c>
      <c r="C16" s="76">
        <v>4740</v>
      </c>
      <c r="D16" s="76">
        <f t="shared" si="1"/>
        <v>40</v>
      </c>
      <c r="E16" s="76">
        <v>1090</v>
      </c>
      <c r="F16" s="76">
        <v>4780</v>
      </c>
    </row>
    <row r="17" spans="1:6" ht="12.75">
      <c r="A17" s="86" t="s">
        <v>455</v>
      </c>
      <c r="B17" s="86">
        <f t="shared" si="2"/>
        <v>580</v>
      </c>
      <c r="C17" s="76">
        <v>805</v>
      </c>
      <c r="D17" s="76">
        <f t="shared" si="1"/>
        <v>40</v>
      </c>
      <c r="E17" s="76">
        <v>225</v>
      </c>
      <c r="F17" s="76">
        <v>845</v>
      </c>
    </row>
    <row r="18" spans="1:6" ht="12.75">
      <c r="A18" s="86" t="s">
        <v>456</v>
      </c>
      <c r="B18" s="86">
        <f t="shared" si="2"/>
        <v>28285</v>
      </c>
      <c r="C18" s="76">
        <v>34890</v>
      </c>
      <c r="D18" s="76">
        <f t="shared" si="1"/>
        <v>8740</v>
      </c>
      <c r="E18" s="76">
        <v>6605</v>
      </c>
      <c r="F18" s="76">
        <v>43630</v>
      </c>
    </row>
    <row r="19" spans="1:6" ht="12.75">
      <c r="A19" s="86" t="s">
        <v>457</v>
      </c>
      <c r="B19" s="86">
        <f t="shared" si="2"/>
        <v>35</v>
      </c>
      <c r="C19" s="76">
        <v>45</v>
      </c>
      <c r="D19" s="76">
        <f t="shared" si="1"/>
        <v>5</v>
      </c>
      <c r="E19" s="76">
        <v>10</v>
      </c>
      <c r="F19" s="76">
        <v>50</v>
      </c>
    </row>
    <row r="20" spans="1:6" ht="12.75">
      <c r="A20" s="86" t="s">
        <v>458</v>
      </c>
      <c r="B20" s="86">
        <f t="shared" si="2"/>
        <v>315</v>
      </c>
      <c r="C20" s="76">
        <v>625</v>
      </c>
      <c r="D20" s="76">
        <f t="shared" si="1"/>
        <v>20</v>
      </c>
      <c r="E20" s="76">
        <v>310</v>
      </c>
      <c r="F20" s="76">
        <v>645</v>
      </c>
    </row>
    <row r="21" spans="1:6" ht="12.75">
      <c r="A21" s="86" t="s">
        <v>459</v>
      </c>
      <c r="B21" s="86">
        <f t="shared" si="2"/>
        <v>1430</v>
      </c>
      <c r="C21" s="76">
        <v>2200</v>
      </c>
      <c r="D21" s="76">
        <f t="shared" si="1"/>
        <v>65</v>
      </c>
      <c r="E21" s="76">
        <v>770</v>
      </c>
      <c r="F21" s="76">
        <v>2265</v>
      </c>
    </row>
    <row r="22" spans="1:6" ht="12.75">
      <c r="A22" s="86" t="s">
        <v>460</v>
      </c>
      <c r="B22" s="86">
        <f t="shared" si="2"/>
        <v>140</v>
      </c>
      <c r="C22" s="76">
        <v>180</v>
      </c>
      <c r="D22" s="76">
        <f t="shared" si="1"/>
        <v>15</v>
      </c>
      <c r="E22" s="76">
        <v>40</v>
      </c>
      <c r="F22" s="76">
        <v>195</v>
      </c>
    </row>
    <row r="23" spans="1:6" ht="12.75">
      <c r="A23" s="86" t="s">
        <v>461</v>
      </c>
      <c r="B23" s="86">
        <f t="shared" si="2"/>
        <v>3495</v>
      </c>
      <c r="C23" s="76">
        <v>4000</v>
      </c>
      <c r="D23" s="76">
        <f t="shared" si="1"/>
        <v>85</v>
      </c>
      <c r="E23" s="76">
        <v>505</v>
      </c>
      <c r="F23" s="76">
        <v>4085</v>
      </c>
    </row>
    <row r="24" spans="1:6" ht="12.75">
      <c r="A24" s="86" t="s">
        <v>462</v>
      </c>
      <c r="B24" s="86">
        <f t="shared" si="2"/>
        <v>16850</v>
      </c>
      <c r="C24" s="76">
        <v>22540</v>
      </c>
      <c r="D24" s="76">
        <f t="shared" si="1"/>
        <v>2720</v>
      </c>
      <c r="E24" s="76">
        <v>5690</v>
      </c>
      <c r="F24" s="76">
        <v>25260</v>
      </c>
    </row>
    <row r="25" spans="1:6" ht="12.75">
      <c r="A25" s="86" t="s">
        <v>463</v>
      </c>
      <c r="B25" s="86">
        <f t="shared" si="2"/>
        <v>1580</v>
      </c>
      <c r="C25" s="76">
        <v>2200</v>
      </c>
      <c r="D25" s="76">
        <f t="shared" si="1"/>
        <v>105</v>
      </c>
      <c r="E25" s="76">
        <v>620</v>
      </c>
      <c r="F25" s="76">
        <v>2305</v>
      </c>
    </row>
    <row r="26" spans="1:6" ht="12.75">
      <c r="A26" s="86" t="s">
        <v>464</v>
      </c>
      <c r="B26" s="86">
        <f t="shared" si="2"/>
        <v>965</v>
      </c>
      <c r="C26" s="76">
        <v>2765</v>
      </c>
      <c r="D26" s="76">
        <f t="shared" si="1"/>
        <v>1315</v>
      </c>
      <c r="E26" s="76">
        <v>1800</v>
      </c>
      <c r="F26" s="76">
        <v>4080</v>
      </c>
    </row>
    <row r="27" spans="1:6" ht="12.75">
      <c r="A27" s="86" t="s">
        <v>465</v>
      </c>
      <c r="B27" s="86">
        <f t="shared" si="2"/>
        <v>1410</v>
      </c>
      <c r="C27" s="76">
        <v>1735</v>
      </c>
      <c r="D27" s="76">
        <f t="shared" si="1"/>
        <v>85</v>
      </c>
      <c r="E27" s="76">
        <v>325</v>
      </c>
      <c r="F27" s="76">
        <v>1820</v>
      </c>
    </row>
    <row r="28" spans="1:6" ht="12.75">
      <c r="A28" s="86" t="s">
        <v>466</v>
      </c>
      <c r="B28" s="86">
        <f t="shared" si="2"/>
        <v>13745</v>
      </c>
      <c r="C28" s="76">
        <v>23055</v>
      </c>
      <c r="D28" s="76">
        <f t="shared" si="1"/>
        <v>3230</v>
      </c>
      <c r="E28" s="76">
        <v>9310</v>
      </c>
      <c r="F28" s="76">
        <v>26285</v>
      </c>
    </row>
    <row r="29" spans="1:6" ht="12.75">
      <c r="A29" s="86" t="s">
        <v>467</v>
      </c>
      <c r="B29" s="86">
        <f t="shared" si="2"/>
        <v>2780</v>
      </c>
      <c r="C29" s="76">
        <v>3615</v>
      </c>
      <c r="D29" s="76">
        <f t="shared" si="1"/>
        <v>205</v>
      </c>
      <c r="E29" s="76">
        <v>835</v>
      </c>
      <c r="F29" s="76">
        <v>3820</v>
      </c>
    </row>
    <row r="30" spans="1:6" ht="12.75">
      <c r="A30" s="86" t="s">
        <v>468</v>
      </c>
      <c r="B30" s="86">
        <f t="shared" si="2"/>
        <v>170</v>
      </c>
      <c r="C30" s="76">
        <v>215</v>
      </c>
      <c r="D30" s="76">
        <f t="shared" si="1"/>
        <v>15</v>
      </c>
      <c r="E30" s="76">
        <v>45</v>
      </c>
      <c r="F30" s="76">
        <v>230</v>
      </c>
    </row>
    <row r="31" spans="1:6" ht="12.75">
      <c r="A31" s="86" t="s">
        <v>291</v>
      </c>
      <c r="B31" s="86">
        <f t="shared" si="2"/>
        <v>421280</v>
      </c>
      <c r="C31" s="76">
        <v>626535</v>
      </c>
      <c r="D31" s="76">
        <f t="shared" si="1"/>
        <v>65290</v>
      </c>
      <c r="E31" s="76">
        <v>205255</v>
      </c>
      <c r="F31" s="76">
        <v>691825</v>
      </c>
    </row>
  </sheetData>
  <sheetProtection/>
  <autoFilter ref="A1:F31"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A34"/>
    </sheetView>
  </sheetViews>
  <sheetFormatPr defaultColWidth="9.140625" defaultRowHeight="12.75"/>
  <cols>
    <col min="1" max="6" width="11.57421875" style="35" customWidth="1"/>
    <col min="7" max="7" width="11.57421875" style="53" customWidth="1"/>
    <col min="8" max="16384" width="11.57421875" style="0" customWidth="1"/>
  </cols>
  <sheetData>
    <row r="1" spans="1:7" ht="12.75">
      <c r="A1" s="35" t="s">
        <v>39</v>
      </c>
      <c r="B1" s="35" t="s">
        <v>469</v>
      </c>
      <c r="C1" s="35" t="s">
        <v>10</v>
      </c>
      <c r="D1" s="35" t="s">
        <v>470</v>
      </c>
      <c r="E1" s="35" t="s">
        <v>396</v>
      </c>
      <c r="F1" s="35" t="s">
        <v>280</v>
      </c>
      <c r="G1" s="53" t="s">
        <v>1</v>
      </c>
    </row>
    <row r="2" spans="1:7" ht="12.75">
      <c r="A2" s="35" t="s">
        <v>440</v>
      </c>
      <c r="B2" s="35">
        <v>1510</v>
      </c>
      <c r="C2" s="35">
        <v>515</v>
      </c>
      <c r="D2" s="35">
        <v>535</v>
      </c>
      <c r="E2" s="35">
        <v>4950</v>
      </c>
      <c r="F2" s="35">
        <v>7510</v>
      </c>
      <c r="G2" s="53">
        <v>0.340878828229028</v>
      </c>
    </row>
    <row r="3" spans="1:7" ht="12.75">
      <c r="A3" s="35" t="s">
        <v>441</v>
      </c>
      <c r="B3" s="35">
        <v>3545</v>
      </c>
      <c r="C3" s="35">
        <v>650</v>
      </c>
      <c r="D3" s="35">
        <v>0</v>
      </c>
      <c r="E3" s="35">
        <v>8080</v>
      </c>
      <c r="F3" s="35">
        <v>12275</v>
      </c>
      <c r="G3" s="53">
        <v>0.341751527494908</v>
      </c>
    </row>
    <row r="4" spans="1:7" ht="12.75">
      <c r="A4" s="35" t="s">
        <v>442</v>
      </c>
      <c r="B4" s="35">
        <v>90</v>
      </c>
      <c r="C4" s="35">
        <v>170</v>
      </c>
      <c r="D4" s="35">
        <v>0</v>
      </c>
      <c r="E4" s="35">
        <v>650</v>
      </c>
      <c r="F4" s="35">
        <v>910</v>
      </c>
      <c r="G4" s="53">
        <v>0.285714285714286</v>
      </c>
    </row>
    <row r="5" spans="1:7" ht="12.75">
      <c r="A5" s="35" t="s">
        <v>443</v>
      </c>
      <c r="B5" s="35">
        <v>2205</v>
      </c>
      <c r="C5" s="35">
        <v>485</v>
      </c>
      <c r="D5" s="35">
        <v>2460</v>
      </c>
      <c r="E5" s="35">
        <v>1270</v>
      </c>
      <c r="F5" s="35">
        <v>6420</v>
      </c>
      <c r="G5" s="53">
        <v>0.802180685358255</v>
      </c>
    </row>
    <row r="6" spans="1:7" ht="12.75">
      <c r="A6" s="35" t="s">
        <v>444</v>
      </c>
      <c r="B6" s="35">
        <v>95</v>
      </c>
      <c r="C6" s="35">
        <v>850</v>
      </c>
      <c r="D6" s="35">
        <v>0</v>
      </c>
      <c r="E6" s="35">
        <v>1900</v>
      </c>
      <c r="F6" s="35">
        <v>2845</v>
      </c>
      <c r="G6" s="53">
        <v>0.332161687170475</v>
      </c>
    </row>
    <row r="7" spans="1:7" ht="12.75">
      <c r="A7" s="35" t="s">
        <v>445</v>
      </c>
      <c r="B7" s="35">
        <v>35</v>
      </c>
      <c r="C7" s="35">
        <v>40</v>
      </c>
      <c r="D7" s="35">
        <v>10</v>
      </c>
      <c r="E7" s="35">
        <v>1105</v>
      </c>
      <c r="F7" s="35">
        <v>1190</v>
      </c>
      <c r="G7" s="53">
        <v>0.0714285714285714</v>
      </c>
    </row>
    <row r="8" spans="1:7" ht="12.75">
      <c r="A8" s="35" t="s">
        <v>446</v>
      </c>
      <c r="B8" s="35">
        <v>8885</v>
      </c>
      <c r="C8" s="35">
        <v>10955</v>
      </c>
      <c r="D8" s="35">
        <v>2525</v>
      </c>
      <c r="E8" s="35">
        <v>55510</v>
      </c>
      <c r="F8" s="35">
        <v>77875</v>
      </c>
      <c r="G8" s="53">
        <v>0.287191011235955</v>
      </c>
    </row>
    <row r="9" spans="1:7" ht="12.75">
      <c r="A9" s="35" t="s">
        <v>447</v>
      </c>
      <c r="B9" s="35">
        <v>400</v>
      </c>
      <c r="C9" s="35">
        <v>190</v>
      </c>
      <c r="D9" s="35">
        <v>200</v>
      </c>
      <c r="E9" s="35">
        <v>1040</v>
      </c>
      <c r="F9" s="35">
        <v>1830</v>
      </c>
      <c r="G9" s="53">
        <v>0.431693989071038</v>
      </c>
    </row>
    <row r="10" spans="1:7" ht="12.75">
      <c r="A10" s="35" t="s">
        <v>448</v>
      </c>
      <c r="B10" s="35">
        <v>20</v>
      </c>
      <c r="C10" s="35">
        <v>5</v>
      </c>
      <c r="D10" s="35">
        <v>0</v>
      </c>
      <c r="E10" s="35">
        <v>45</v>
      </c>
      <c r="F10" s="35">
        <v>70</v>
      </c>
      <c r="G10" s="53">
        <v>0.357142857142857</v>
      </c>
    </row>
    <row r="11" spans="1:7" ht="12.75">
      <c r="A11" s="35" t="s">
        <v>449</v>
      </c>
      <c r="B11" s="35">
        <v>7665</v>
      </c>
      <c r="C11" s="35">
        <v>2105</v>
      </c>
      <c r="D11" s="35">
        <v>0</v>
      </c>
      <c r="E11" s="35">
        <v>12695</v>
      </c>
      <c r="F11" s="35">
        <v>22465</v>
      </c>
      <c r="G11" s="53">
        <v>0.434898731359893</v>
      </c>
    </row>
    <row r="12" spans="1:7" ht="12.75">
      <c r="A12" s="35" t="s">
        <v>450</v>
      </c>
      <c r="B12" s="35">
        <v>1240</v>
      </c>
      <c r="C12" s="35">
        <v>875</v>
      </c>
      <c r="D12" s="35">
        <v>27990</v>
      </c>
      <c r="E12" s="35">
        <v>16525</v>
      </c>
      <c r="F12" s="35">
        <v>46630</v>
      </c>
      <c r="G12" s="53">
        <v>0.645614411323183</v>
      </c>
    </row>
    <row r="13" spans="1:7" ht="12.75">
      <c r="A13" s="35" t="s">
        <v>451</v>
      </c>
      <c r="B13" s="35">
        <v>825</v>
      </c>
      <c r="C13" s="35">
        <v>100</v>
      </c>
      <c r="D13" s="35">
        <v>75</v>
      </c>
      <c r="E13" s="35">
        <v>2595</v>
      </c>
      <c r="F13" s="35">
        <v>3595</v>
      </c>
      <c r="G13" s="53">
        <v>0.278164116828929</v>
      </c>
    </row>
    <row r="14" spans="1:7" ht="12.75">
      <c r="A14" s="35" t="s">
        <v>452</v>
      </c>
      <c r="B14" s="35">
        <v>9395</v>
      </c>
      <c r="C14" s="35">
        <v>8085</v>
      </c>
      <c r="D14" s="35">
        <v>0</v>
      </c>
      <c r="E14" s="35">
        <v>69955</v>
      </c>
      <c r="F14" s="35">
        <v>87435</v>
      </c>
      <c r="G14" s="53">
        <v>0.199919940527249</v>
      </c>
    </row>
    <row r="15" spans="1:7" ht="12.75">
      <c r="A15" s="35" t="s">
        <v>471</v>
      </c>
      <c r="B15" s="35">
        <v>40</v>
      </c>
      <c r="C15" s="35">
        <v>0</v>
      </c>
      <c r="D15" s="35">
        <v>0</v>
      </c>
      <c r="E15" s="35">
        <v>235</v>
      </c>
      <c r="F15" s="35">
        <v>275</v>
      </c>
      <c r="G15" s="53">
        <v>0.145454545454546</v>
      </c>
    </row>
    <row r="16" spans="1:7" ht="12.75">
      <c r="A16" s="35" t="s">
        <v>453</v>
      </c>
      <c r="B16" s="35">
        <v>15</v>
      </c>
      <c r="C16" s="35">
        <v>20</v>
      </c>
      <c r="D16" s="35">
        <v>0</v>
      </c>
      <c r="E16" s="35">
        <v>315</v>
      </c>
      <c r="F16" s="35">
        <v>350</v>
      </c>
      <c r="G16" s="53">
        <v>0.1</v>
      </c>
    </row>
    <row r="17" spans="1:7" ht="12.75">
      <c r="A17" s="35" t="s">
        <v>454</v>
      </c>
      <c r="B17" s="35">
        <v>435</v>
      </c>
      <c r="C17" s="35">
        <v>85</v>
      </c>
      <c r="D17" s="35">
        <v>165</v>
      </c>
      <c r="E17" s="35">
        <v>755</v>
      </c>
      <c r="F17" s="35">
        <v>1440</v>
      </c>
      <c r="G17" s="53">
        <v>0.475694444444444</v>
      </c>
    </row>
    <row r="18" spans="1:7" ht="12.75">
      <c r="A18" s="35" t="s">
        <v>455</v>
      </c>
      <c r="B18" s="35">
        <v>60</v>
      </c>
      <c r="C18" s="35">
        <v>165</v>
      </c>
      <c r="D18" s="35">
        <v>0</v>
      </c>
      <c r="E18" s="35">
        <v>280</v>
      </c>
      <c r="F18" s="35">
        <v>505</v>
      </c>
      <c r="G18" s="53">
        <v>0.445544554455446</v>
      </c>
    </row>
    <row r="19" spans="1:7" ht="12.75">
      <c r="A19" s="35" t="s">
        <v>456</v>
      </c>
      <c r="B19" s="35">
        <v>9025</v>
      </c>
      <c r="C19" s="35">
        <v>6450</v>
      </c>
      <c r="D19" s="35">
        <v>1090</v>
      </c>
      <c r="E19" s="35">
        <v>72000</v>
      </c>
      <c r="F19" s="35">
        <v>88565</v>
      </c>
      <c r="G19" s="53">
        <v>0.187037768870321</v>
      </c>
    </row>
    <row r="20" spans="1:7" ht="12.75">
      <c r="A20" s="35" t="s">
        <v>457</v>
      </c>
      <c r="B20" s="35">
        <v>0</v>
      </c>
      <c r="C20" s="35">
        <v>0</v>
      </c>
      <c r="D20" s="35">
        <v>0</v>
      </c>
      <c r="E20" s="35">
        <v>15</v>
      </c>
      <c r="F20" s="35">
        <v>15</v>
      </c>
      <c r="G20" s="53">
        <v>0</v>
      </c>
    </row>
    <row r="21" spans="1:7" ht="12.75">
      <c r="A21" s="35" t="s">
        <v>458</v>
      </c>
      <c r="B21" s="35">
        <v>50</v>
      </c>
      <c r="C21" s="35">
        <v>0</v>
      </c>
      <c r="D21" s="35">
        <v>0</v>
      </c>
      <c r="E21" s="35">
        <v>140</v>
      </c>
      <c r="F21" s="35">
        <v>190</v>
      </c>
      <c r="G21" s="53">
        <v>0.263157894736842</v>
      </c>
    </row>
    <row r="22" spans="1:7" ht="12.75">
      <c r="A22" s="35" t="s">
        <v>459</v>
      </c>
      <c r="B22" s="35">
        <v>300</v>
      </c>
      <c r="C22" s="35">
        <v>20</v>
      </c>
      <c r="D22" s="35">
        <v>0</v>
      </c>
      <c r="E22" s="35">
        <v>390</v>
      </c>
      <c r="F22" s="35">
        <v>710</v>
      </c>
      <c r="G22" s="53">
        <v>0.450704225352113</v>
      </c>
    </row>
    <row r="23" spans="1:7" ht="12.75">
      <c r="A23" s="35" t="s">
        <v>460</v>
      </c>
      <c r="B23" s="35">
        <v>20</v>
      </c>
      <c r="C23" s="35">
        <v>5</v>
      </c>
      <c r="D23" s="35">
        <v>0</v>
      </c>
      <c r="E23" s="35">
        <v>100</v>
      </c>
      <c r="F23" s="35">
        <v>125</v>
      </c>
      <c r="G23" s="53">
        <v>0.2</v>
      </c>
    </row>
    <row r="24" spans="1:7" ht="12.75">
      <c r="A24" s="35" t="s">
        <v>461</v>
      </c>
      <c r="B24" s="35">
        <v>25</v>
      </c>
      <c r="C24" s="35">
        <v>185</v>
      </c>
      <c r="D24" s="35">
        <v>5</v>
      </c>
      <c r="E24" s="35">
        <v>605</v>
      </c>
      <c r="F24" s="35">
        <v>820</v>
      </c>
      <c r="G24" s="53">
        <v>0.26219512195122</v>
      </c>
    </row>
    <row r="25" spans="1:7" ht="12.75">
      <c r="A25" s="35" t="s">
        <v>462</v>
      </c>
      <c r="B25" s="35">
        <v>2310</v>
      </c>
      <c r="C25" s="35">
        <v>1080</v>
      </c>
      <c r="D25" s="35">
        <v>105</v>
      </c>
      <c r="E25" s="35">
        <v>6175</v>
      </c>
      <c r="F25" s="35">
        <v>9670</v>
      </c>
      <c r="G25" s="53">
        <v>0.361427094105481</v>
      </c>
    </row>
    <row r="26" spans="1:7" ht="12.75">
      <c r="A26" s="35" t="s">
        <v>463</v>
      </c>
      <c r="B26" s="35">
        <v>1090</v>
      </c>
      <c r="C26" s="35">
        <v>20</v>
      </c>
      <c r="D26" s="35">
        <v>35</v>
      </c>
      <c r="E26" s="35">
        <v>520</v>
      </c>
      <c r="F26" s="35">
        <v>1665</v>
      </c>
      <c r="G26" s="53">
        <v>0.687687687687688</v>
      </c>
    </row>
    <row r="27" spans="1:7" ht="12.75">
      <c r="A27" s="35" t="s">
        <v>464</v>
      </c>
      <c r="B27" s="35">
        <v>90</v>
      </c>
      <c r="C27" s="35">
        <v>50</v>
      </c>
      <c r="D27" s="35">
        <v>5</v>
      </c>
      <c r="E27" s="35">
        <v>985</v>
      </c>
      <c r="F27" s="35">
        <v>1130</v>
      </c>
      <c r="G27" s="53">
        <v>0.128318584070796</v>
      </c>
    </row>
    <row r="28" spans="1:7" ht="12.75">
      <c r="A28" s="35" t="s">
        <v>465</v>
      </c>
      <c r="B28" s="35">
        <v>45</v>
      </c>
      <c r="C28" s="35">
        <v>70</v>
      </c>
      <c r="D28" s="35">
        <v>0</v>
      </c>
      <c r="E28" s="35">
        <v>480</v>
      </c>
      <c r="F28" s="35">
        <v>595</v>
      </c>
      <c r="G28" s="53">
        <v>0.19327731092437</v>
      </c>
    </row>
    <row r="29" spans="1:7" ht="12.75">
      <c r="A29" s="35" t="s">
        <v>472</v>
      </c>
      <c r="B29" s="35">
        <v>90</v>
      </c>
      <c r="C29" s="35">
        <v>135</v>
      </c>
      <c r="D29" s="35">
        <v>0</v>
      </c>
      <c r="E29" s="35">
        <v>390</v>
      </c>
      <c r="F29" s="35">
        <v>615</v>
      </c>
      <c r="G29" s="53">
        <v>0.365853658536585</v>
      </c>
    </row>
    <row r="30" spans="1:7" ht="12.75">
      <c r="A30" s="35" t="s">
        <v>466</v>
      </c>
      <c r="B30" s="35">
        <v>2180</v>
      </c>
      <c r="C30" s="35">
        <v>1465</v>
      </c>
      <c r="D30" s="35">
        <v>310</v>
      </c>
      <c r="E30" s="35">
        <v>10915</v>
      </c>
      <c r="F30" s="35">
        <v>14870</v>
      </c>
      <c r="G30" s="53">
        <v>0.265971755211836</v>
      </c>
    </row>
    <row r="31" spans="1:7" ht="12.75">
      <c r="A31" s="35" t="s">
        <v>467</v>
      </c>
      <c r="B31" s="35">
        <v>65</v>
      </c>
      <c r="C31" s="35">
        <v>0</v>
      </c>
      <c r="D31" s="35">
        <v>0</v>
      </c>
      <c r="E31" s="35">
        <v>110</v>
      </c>
      <c r="F31" s="35">
        <v>175</v>
      </c>
      <c r="G31" s="53">
        <v>0.371428571428571</v>
      </c>
    </row>
    <row r="32" spans="1:7" ht="12.75">
      <c r="A32" s="35" t="s">
        <v>468</v>
      </c>
      <c r="B32" s="35">
        <v>5</v>
      </c>
      <c r="C32" s="35">
        <v>15</v>
      </c>
      <c r="D32" s="35">
        <v>10</v>
      </c>
      <c r="E32" s="35">
        <v>45</v>
      </c>
      <c r="F32" s="35">
        <v>75</v>
      </c>
      <c r="G32" s="53">
        <v>0.4</v>
      </c>
    </row>
    <row r="33" spans="1:7" ht="12.75">
      <c r="A33" s="35" t="s">
        <v>473</v>
      </c>
      <c r="B33" s="35">
        <v>6420</v>
      </c>
      <c r="C33" s="35">
        <v>470</v>
      </c>
      <c r="D33" s="35">
        <v>400</v>
      </c>
      <c r="E33" s="35">
        <v>8295</v>
      </c>
      <c r="F33" s="35">
        <v>15585</v>
      </c>
      <c r="G33" s="53">
        <v>0.467757459095284</v>
      </c>
    </row>
    <row r="34" spans="1:7" ht="12.75">
      <c r="A34" s="35" t="s">
        <v>291</v>
      </c>
      <c r="B34" s="35">
        <v>58175</v>
      </c>
      <c r="C34" s="35">
        <v>35250</v>
      </c>
      <c r="D34" s="35">
        <v>35955</v>
      </c>
      <c r="E34" s="35">
        <v>279095</v>
      </c>
      <c r="F34" s="35">
        <v>408475</v>
      </c>
      <c r="G34" s="53">
        <v>0.316739090519616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4"/>
    </sheetView>
  </sheetViews>
  <sheetFormatPr defaultColWidth="9.140625" defaultRowHeight="12.75"/>
  <cols>
    <col min="1" max="1" width="12.140625" style="0" customWidth="1"/>
    <col min="2" max="3" width="11.57421875" style="0" customWidth="1"/>
    <col min="4" max="7" width="11.57421875" style="0" hidden="1" customWidth="1"/>
    <col min="8" max="16384" width="11.57421875" style="0" customWidth="1"/>
  </cols>
  <sheetData>
    <row r="1" spans="1:8" ht="15">
      <c r="A1" s="90" t="s">
        <v>476</v>
      </c>
      <c r="B1" s="89" t="s">
        <v>474</v>
      </c>
      <c r="C1" s="89" t="s">
        <v>426</v>
      </c>
      <c r="D1" s="87" t="s">
        <v>275</v>
      </c>
      <c r="E1" s="30" t="s">
        <v>477</v>
      </c>
      <c r="F1" s="30" t="s">
        <v>478</v>
      </c>
      <c r="G1" s="30" t="s">
        <v>475</v>
      </c>
      <c r="H1" t="s">
        <v>298</v>
      </c>
    </row>
    <row r="2" spans="1:8" ht="12.75">
      <c r="A2" s="90" t="s">
        <v>441</v>
      </c>
      <c r="B2" s="76">
        <v>14205</v>
      </c>
      <c r="C2" s="76">
        <v>20645</v>
      </c>
      <c r="D2" s="35">
        <v>27155</v>
      </c>
      <c r="E2" s="76">
        <v>8045</v>
      </c>
      <c r="F2" s="76">
        <v>6915</v>
      </c>
      <c r="G2" s="76">
        <v>-7335</v>
      </c>
      <c r="H2" s="25">
        <f>C2/B2-1</f>
        <v>0.4533614924322422</v>
      </c>
    </row>
    <row r="3" spans="1:8" ht="12.75">
      <c r="A3" s="90" t="s">
        <v>442</v>
      </c>
      <c r="B3" s="76">
        <v>985</v>
      </c>
      <c r="C3" s="76">
        <v>585</v>
      </c>
      <c r="D3" s="35">
        <v>29140</v>
      </c>
      <c r="E3" s="76">
        <v>6340</v>
      </c>
      <c r="F3" s="76">
        <v>8495</v>
      </c>
      <c r="G3" s="76">
        <v>6440</v>
      </c>
      <c r="H3" s="25">
        <f aca="true" t="shared" si="0" ref="H3:H34">C3/B3-1</f>
        <v>-0.40609137055837563</v>
      </c>
    </row>
    <row r="4" spans="1:8" ht="12.75">
      <c r="A4" s="90" t="s">
        <v>445</v>
      </c>
      <c r="B4" s="76">
        <v>665</v>
      </c>
      <c r="C4" s="76">
        <v>670</v>
      </c>
      <c r="D4" s="35">
        <v>1100</v>
      </c>
      <c r="E4" s="76">
        <v>535</v>
      </c>
      <c r="F4" s="76">
        <v>515</v>
      </c>
      <c r="G4" s="76">
        <v>-400</v>
      </c>
      <c r="H4" s="25">
        <f t="shared" si="0"/>
        <v>0.007518796992481258</v>
      </c>
    </row>
    <row r="5" spans="1:8" ht="12.75">
      <c r="A5" s="90" t="s">
        <v>447</v>
      </c>
      <c r="B5" s="76">
        <v>1750</v>
      </c>
      <c r="C5" s="76">
        <v>905</v>
      </c>
      <c r="D5" s="35">
        <v>11450</v>
      </c>
      <c r="E5" s="76">
        <v>3555</v>
      </c>
      <c r="F5" s="76">
        <v>3075</v>
      </c>
      <c r="G5" s="76">
        <v>-3070</v>
      </c>
      <c r="H5" s="25">
        <f t="shared" si="0"/>
        <v>-0.4828571428571429</v>
      </c>
    </row>
    <row r="6" spans="1:8" ht="12.75">
      <c r="A6" s="90" t="s">
        <v>446</v>
      </c>
      <c r="B6" s="76">
        <v>268400</v>
      </c>
      <c r="C6" s="76">
        <v>226120</v>
      </c>
      <c r="D6" s="35">
        <v>18795</v>
      </c>
      <c r="E6" s="76">
        <v>1940</v>
      </c>
      <c r="F6" s="76">
        <v>2025</v>
      </c>
      <c r="G6" s="76">
        <v>7990</v>
      </c>
      <c r="H6" s="25">
        <f t="shared" si="0"/>
        <v>-0.1575260804769002</v>
      </c>
    </row>
    <row r="7" spans="1:8" ht="12.75">
      <c r="A7" s="90" t="s">
        <v>448</v>
      </c>
      <c r="B7" s="76">
        <v>65</v>
      </c>
      <c r="C7" s="76">
        <v>45</v>
      </c>
      <c r="D7" s="35">
        <v>780</v>
      </c>
      <c r="E7" s="76">
        <v>145</v>
      </c>
      <c r="F7" s="76">
        <v>110</v>
      </c>
      <c r="G7" s="76">
        <v>5</v>
      </c>
      <c r="H7" s="25">
        <f t="shared" si="0"/>
        <v>-0.3076923076923077</v>
      </c>
    </row>
    <row r="8" spans="1:8" ht="12.75">
      <c r="A8" s="90" t="s">
        <v>454</v>
      </c>
      <c r="B8" s="76">
        <v>5710</v>
      </c>
      <c r="C8" s="76">
        <v>5730</v>
      </c>
      <c r="D8" s="35">
        <v>326855</v>
      </c>
      <c r="E8" s="76">
        <v>104640</v>
      </c>
      <c r="F8" s="76">
        <v>100735</v>
      </c>
      <c r="G8" s="76">
        <v>-42280</v>
      </c>
      <c r="H8" s="25">
        <f t="shared" si="0"/>
        <v>0.003502626970227629</v>
      </c>
    </row>
    <row r="9" spans="1:8" ht="12.75">
      <c r="A9" s="91" t="s">
        <v>449</v>
      </c>
      <c r="B9" s="76">
        <v>52065</v>
      </c>
      <c r="C9" s="76">
        <v>70525</v>
      </c>
      <c r="D9" s="35">
        <v>1440</v>
      </c>
      <c r="E9" s="76">
        <v>15</v>
      </c>
      <c r="F9" s="76">
        <v>10</v>
      </c>
      <c r="G9" s="76">
        <v>-20</v>
      </c>
      <c r="H9" s="25">
        <f t="shared" si="0"/>
        <v>0.3545568039950062</v>
      </c>
    </row>
    <row r="10" spans="1:8" ht="12.75">
      <c r="A10" s="90" t="s">
        <v>450</v>
      </c>
      <c r="B10" s="76">
        <v>63085</v>
      </c>
      <c r="C10" s="76">
        <v>108215</v>
      </c>
      <c r="D10" s="35">
        <v>55</v>
      </c>
      <c r="E10" s="76">
        <v>23165</v>
      </c>
      <c r="F10" s="76">
        <v>24820</v>
      </c>
      <c r="G10" s="76">
        <v>45130</v>
      </c>
      <c r="H10" s="25">
        <f t="shared" si="0"/>
        <v>0.7153840057065863</v>
      </c>
    </row>
    <row r="11" spans="1:8" ht="12.75">
      <c r="A11" s="90" t="s">
        <v>452</v>
      </c>
      <c r="B11" s="76">
        <v>42340</v>
      </c>
      <c r="C11" s="76">
        <v>59775</v>
      </c>
      <c r="D11" s="35">
        <v>105460</v>
      </c>
      <c r="E11" s="76">
        <v>2040</v>
      </c>
      <c r="F11" s="76">
        <v>1885</v>
      </c>
      <c r="G11" s="76">
        <v>-1780</v>
      </c>
      <c r="H11" s="25">
        <f t="shared" si="0"/>
        <v>0.41178554558337277</v>
      </c>
    </row>
    <row r="12" spans="1:8" ht="12.75">
      <c r="A12" s="90" t="s">
        <v>471</v>
      </c>
      <c r="B12" s="76">
        <v>205</v>
      </c>
      <c r="C12" s="76">
        <v>405</v>
      </c>
      <c r="D12" s="35">
        <v>133035</v>
      </c>
      <c r="E12" s="76">
        <v>11930</v>
      </c>
      <c r="F12" s="76">
        <v>14610</v>
      </c>
      <c r="G12" s="76">
        <v>17435</v>
      </c>
      <c r="H12" s="25">
        <f t="shared" si="0"/>
        <v>0.975609756097561</v>
      </c>
    </row>
    <row r="13" spans="1:8" ht="12.75">
      <c r="A13" s="90" t="s">
        <v>456</v>
      </c>
      <c r="B13" s="76">
        <v>95790</v>
      </c>
      <c r="C13" s="76">
        <v>43640</v>
      </c>
      <c r="D13" s="35">
        <v>8325</v>
      </c>
      <c r="E13" s="76">
        <v>26555</v>
      </c>
      <c r="F13" s="76">
        <v>34935</v>
      </c>
      <c r="G13" s="76">
        <v>18460</v>
      </c>
      <c r="H13" s="25">
        <f t="shared" si="0"/>
        <v>-0.5444200856039252</v>
      </c>
    </row>
    <row r="14" spans="1:8" ht="12.75">
      <c r="A14" s="90" t="s">
        <v>444</v>
      </c>
      <c r="B14" s="76">
        <v>8780</v>
      </c>
      <c r="C14" s="76">
        <v>16770</v>
      </c>
      <c r="D14" s="35">
        <v>74385</v>
      </c>
      <c r="E14" s="76">
        <v>90</v>
      </c>
      <c r="F14" s="76">
        <v>115</v>
      </c>
      <c r="G14" s="76">
        <v>50</v>
      </c>
      <c r="H14" s="25">
        <f t="shared" si="0"/>
        <v>0.9100227790432802</v>
      </c>
    </row>
    <row r="15" spans="1:8" ht="12.75">
      <c r="A15" s="90" t="s">
        <v>460</v>
      </c>
      <c r="B15" s="76">
        <v>90</v>
      </c>
      <c r="C15" s="76">
        <v>75</v>
      </c>
      <c r="D15" s="35">
        <v>625</v>
      </c>
      <c r="E15" s="76">
        <v>1370</v>
      </c>
      <c r="F15" s="76">
        <v>1600</v>
      </c>
      <c r="G15" s="76">
        <v>20</v>
      </c>
      <c r="H15" s="25">
        <f t="shared" si="0"/>
        <v>-0.16666666666666663</v>
      </c>
    </row>
    <row r="16" spans="1:8" ht="12.75">
      <c r="A16" s="90" t="s">
        <v>458</v>
      </c>
      <c r="B16" s="76">
        <v>265</v>
      </c>
      <c r="C16" s="76">
        <v>300</v>
      </c>
      <c r="D16" s="35">
        <v>235</v>
      </c>
      <c r="E16" s="76">
        <v>105</v>
      </c>
      <c r="F16" s="76">
        <v>125</v>
      </c>
      <c r="G16" s="76">
        <v>-30</v>
      </c>
      <c r="H16" s="25">
        <f t="shared" si="0"/>
        <v>0.13207547169811318</v>
      </c>
    </row>
    <row r="17" spans="1:8" ht="12.75">
      <c r="A17" s="90" t="s">
        <v>459</v>
      </c>
      <c r="B17" s="76">
        <v>1145</v>
      </c>
      <c r="C17" s="76">
        <v>1230</v>
      </c>
      <c r="D17" s="35">
        <v>7330</v>
      </c>
      <c r="E17" s="76">
        <v>4675</v>
      </c>
      <c r="F17" s="76">
        <v>3405</v>
      </c>
      <c r="G17" s="76">
        <v>-52150</v>
      </c>
      <c r="H17" s="25">
        <f t="shared" si="0"/>
        <v>0.07423580786026207</v>
      </c>
    </row>
    <row r="18" spans="1:8" ht="12.75">
      <c r="A18" s="90" t="s">
        <v>453</v>
      </c>
      <c r="B18" s="76">
        <v>70</v>
      </c>
      <c r="C18" s="76">
        <v>120</v>
      </c>
      <c r="D18" s="35">
        <v>425</v>
      </c>
      <c r="E18" s="76">
        <v>10</v>
      </c>
      <c r="F18" s="76">
        <v>5</v>
      </c>
      <c r="G18" s="76">
        <v>-30</v>
      </c>
      <c r="H18" s="25">
        <f t="shared" si="0"/>
        <v>0.7142857142857142</v>
      </c>
    </row>
    <row r="19" spans="1:8" ht="12.75">
      <c r="A19" s="90" t="s">
        <v>461</v>
      </c>
      <c r="B19" s="76">
        <v>1510</v>
      </c>
      <c r="C19" s="76">
        <v>3810</v>
      </c>
      <c r="D19" s="35">
        <v>47045</v>
      </c>
      <c r="E19" s="76">
        <v>145</v>
      </c>
      <c r="F19" s="76">
        <v>250</v>
      </c>
      <c r="G19" s="76">
        <v>35</v>
      </c>
      <c r="H19" s="25">
        <f t="shared" si="0"/>
        <v>1.5231788079470197</v>
      </c>
    </row>
    <row r="20" spans="1:8" ht="12.75">
      <c r="A20" s="90" t="s">
        <v>462</v>
      </c>
      <c r="B20" s="76">
        <v>11990</v>
      </c>
      <c r="C20" s="76">
        <v>15455</v>
      </c>
      <c r="D20" s="35">
        <v>30</v>
      </c>
      <c r="E20" s="76">
        <v>440</v>
      </c>
      <c r="F20" s="76">
        <v>560</v>
      </c>
      <c r="G20" s="76">
        <v>85</v>
      </c>
      <c r="H20" s="25">
        <f t="shared" si="0"/>
        <v>0.2889908256880733</v>
      </c>
    </row>
    <row r="21" spans="1:8" ht="12.75">
      <c r="A21" s="90" t="s">
        <v>440</v>
      </c>
      <c r="B21" s="76">
        <v>27575</v>
      </c>
      <c r="C21" s="76">
        <v>20240</v>
      </c>
      <c r="D21" s="35">
        <v>550</v>
      </c>
      <c r="E21" s="76">
        <v>15</v>
      </c>
      <c r="F21" s="76">
        <v>25</v>
      </c>
      <c r="G21" s="76">
        <v>-15</v>
      </c>
      <c r="H21" s="25">
        <f t="shared" si="0"/>
        <v>-0.2660018132366274</v>
      </c>
    </row>
    <row r="22" spans="1:8" ht="12.75">
      <c r="A22" s="90" t="s">
        <v>464</v>
      </c>
      <c r="B22" s="76">
        <v>2500</v>
      </c>
      <c r="C22" s="76">
        <v>2675</v>
      </c>
      <c r="D22" s="35">
        <v>1790</v>
      </c>
      <c r="E22" s="76">
        <v>320</v>
      </c>
      <c r="F22" s="76">
        <v>450</v>
      </c>
      <c r="G22" s="76">
        <v>2300</v>
      </c>
      <c r="H22" s="25">
        <f t="shared" si="0"/>
        <v>0.07000000000000006</v>
      </c>
    </row>
    <row r="23" spans="1:8" ht="12.75">
      <c r="A23" s="90" t="s">
        <v>465</v>
      </c>
      <c r="B23" s="76">
        <v>65</v>
      </c>
      <c r="C23" s="76">
        <v>150</v>
      </c>
      <c r="D23" s="35">
        <v>100</v>
      </c>
      <c r="E23" s="76">
        <v>4165</v>
      </c>
      <c r="F23" s="76">
        <v>4775</v>
      </c>
      <c r="G23" s="76">
        <v>3465</v>
      </c>
      <c r="H23" s="25">
        <f t="shared" si="0"/>
        <v>1.3076923076923075</v>
      </c>
    </row>
    <row r="24" spans="1:8" ht="12.75">
      <c r="A24" s="90" t="s">
        <v>472</v>
      </c>
      <c r="B24" s="76">
        <v>1105</v>
      </c>
      <c r="C24" s="76">
        <v>745</v>
      </c>
      <c r="D24" s="35">
        <v>4260</v>
      </c>
      <c r="E24" s="76">
        <v>485</v>
      </c>
      <c r="F24" s="76">
        <v>335</v>
      </c>
      <c r="G24" s="76">
        <v>-360</v>
      </c>
      <c r="H24" s="25">
        <f t="shared" si="0"/>
        <v>-0.32579185520361986</v>
      </c>
    </row>
    <row r="25" spans="1:8" ht="12.75">
      <c r="A25" s="90" t="s">
        <v>467</v>
      </c>
      <c r="B25" s="76">
        <v>310</v>
      </c>
      <c r="C25" s="76">
        <v>455</v>
      </c>
      <c r="D25" s="35">
        <v>20230</v>
      </c>
      <c r="E25" s="76">
        <v>2060</v>
      </c>
      <c r="F25" s="76">
        <v>2120</v>
      </c>
      <c r="G25" s="76">
        <v>175</v>
      </c>
      <c r="H25" s="25">
        <f t="shared" si="0"/>
        <v>0.467741935483871</v>
      </c>
    </row>
    <row r="26" spans="1:8" ht="12.75">
      <c r="A26" s="90" t="s">
        <v>468</v>
      </c>
      <c r="B26" s="76">
        <v>120</v>
      </c>
      <c r="C26" s="76">
        <v>90</v>
      </c>
      <c r="D26" s="35">
        <v>1335</v>
      </c>
      <c r="E26" s="76">
        <v>20</v>
      </c>
      <c r="F26" s="76">
        <v>30</v>
      </c>
      <c r="G26" s="76">
        <v>85</v>
      </c>
      <c r="H26" s="25">
        <f t="shared" si="0"/>
        <v>-0.25</v>
      </c>
    </row>
    <row r="27" spans="1:8" ht="12.75">
      <c r="A27" s="90" t="s">
        <v>451</v>
      </c>
      <c r="B27" s="76">
        <v>8220</v>
      </c>
      <c r="C27" s="76">
        <v>6440</v>
      </c>
      <c r="D27" s="35">
        <v>4795</v>
      </c>
      <c r="E27" s="76">
        <v>7645</v>
      </c>
      <c r="F27" s="76">
        <v>7225</v>
      </c>
      <c r="G27" s="76">
        <v>-8400</v>
      </c>
      <c r="H27" s="25">
        <f t="shared" si="0"/>
        <v>-0.21654501216545008</v>
      </c>
    </row>
    <row r="28" spans="1:8" ht="12.75">
      <c r="A28" s="90" t="s">
        <v>466</v>
      </c>
      <c r="B28" s="76">
        <v>28950</v>
      </c>
      <c r="C28" s="76">
        <v>20550</v>
      </c>
      <c r="D28" s="35">
        <v>180</v>
      </c>
      <c r="E28" s="76">
        <v>140</v>
      </c>
      <c r="F28" s="76">
        <v>75</v>
      </c>
      <c r="G28" s="76">
        <v>145</v>
      </c>
      <c r="H28" s="25">
        <f t="shared" si="0"/>
        <v>-0.2901554404145078</v>
      </c>
    </row>
    <row r="29" spans="1:8" ht="12.75">
      <c r="A29" s="90" t="s">
        <v>473</v>
      </c>
      <c r="B29" s="76">
        <v>27950</v>
      </c>
      <c r="C29" s="76">
        <v>43000</v>
      </c>
      <c r="D29" s="35">
        <v>930</v>
      </c>
      <c r="E29" s="76">
        <v>40</v>
      </c>
      <c r="F29" s="76">
        <v>20</v>
      </c>
      <c r="G29" s="76">
        <v>-30</v>
      </c>
      <c r="H29" s="25">
        <f t="shared" si="0"/>
        <v>0.5384615384615385</v>
      </c>
    </row>
    <row r="30" spans="1:8" ht="12.75">
      <c r="A30" s="90" t="s">
        <v>455</v>
      </c>
      <c r="B30" s="76">
        <v>330</v>
      </c>
      <c r="C30" s="76">
        <v>300</v>
      </c>
      <c r="D30" s="35">
        <v>27775</v>
      </c>
      <c r="E30" s="76">
        <v>222175</v>
      </c>
      <c r="F30" s="76">
        <v>219270</v>
      </c>
      <c r="G30" s="76">
        <v>-45075</v>
      </c>
      <c r="H30" s="25">
        <f t="shared" si="0"/>
        <v>-0.09090909090909094</v>
      </c>
    </row>
    <row r="31" spans="1:8" ht="12.75">
      <c r="A31" s="90" t="s">
        <v>457</v>
      </c>
      <c r="B31" s="76">
        <v>55</v>
      </c>
      <c r="C31" s="76">
        <v>25</v>
      </c>
      <c r="D31" s="35">
        <v>530</v>
      </c>
      <c r="H31" s="25">
        <f t="shared" si="0"/>
        <v>-0.5454545454545454</v>
      </c>
    </row>
    <row r="32" spans="1:8" ht="12.75">
      <c r="A32" s="90" t="s">
        <v>463</v>
      </c>
      <c r="B32" s="76">
        <v>1360</v>
      </c>
      <c r="C32" s="76">
        <v>1000</v>
      </c>
      <c r="D32" s="35">
        <v>110</v>
      </c>
      <c r="H32" s="25">
        <f t="shared" si="0"/>
        <v>-0.2647058823529411</v>
      </c>
    </row>
    <row r="33" spans="1:8" ht="12.75">
      <c r="A33" s="90" t="s">
        <v>443</v>
      </c>
      <c r="B33" s="76">
        <v>11445</v>
      </c>
      <c r="C33" s="76">
        <v>8375</v>
      </c>
      <c r="D33" s="35">
        <v>56210</v>
      </c>
      <c r="H33" s="25">
        <f t="shared" si="0"/>
        <v>-0.2682394058540848</v>
      </c>
    </row>
    <row r="34" spans="1:8" ht="15">
      <c r="A34" s="90" t="s">
        <v>291</v>
      </c>
      <c r="B34" s="76">
        <v>679380</v>
      </c>
      <c r="C34" s="76">
        <v>679350</v>
      </c>
      <c r="D34" s="88">
        <v>912460</v>
      </c>
      <c r="H34" s="25">
        <f t="shared" si="0"/>
        <v>-4.415790868139702E-05</v>
      </c>
    </row>
  </sheetData>
  <sheetProtection/>
  <conditionalFormatting sqref="G3:G30">
    <cfRule type="cellIs" priority="2" dxfId="0" operator="lessThan">
      <formula>0</formula>
    </cfRule>
  </conditionalFormatting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7"/>
  <sheetViews>
    <sheetView workbookViewId="0" topLeftCell="A1">
      <selection activeCell="S7" sqref="S7"/>
    </sheetView>
  </sheetViews>
  <sheetFormatPr defaultColWidth="9.140625" defaultRowHeight="12.75"/>
  <cols>
    <col min="1" max="1" width="10.57421875" style="0" customWidth="1"/>
    <col min="2" max="13" width="11.57421875" style="0" hidden="1" customWidth="1"/>
    <col min="14" max="17" width="10.57421875" style="0" customWidth="1"/>
    <col min="18" max="19" width="30.421875" style="0" customWidth="1"/>
    <col min="20" max="16384" width="10.57421875" style="0" customWidth="1"/>
  </cols>
  <sheetData>
    <row r="1" spans="1:20" ht="12.75">
      <c r="A1" s="16" t="s">
        <v>20</v>
      </c>
      <c r="B1" s="2" t="s">
        <v>21</v>
      </c>
      <c r="C1" s="2"/>
      <c r="D1" s="2"/>
      <c r="E1" s="2"/>
      <c r="F1" s="2"/>
      <c r="G1" s="2" t="s">
        <v>22</v>
      </c>
      <c r="H1" s="2"/>
      <c r="I1" s="2"/>
      <c r="J1" s="2"/>
      <c r="K1" s="2"/>
      <c r="L1" s="16"/>
      <c r="M1" s="1" t="s">
        <v>23</v>
      </c>
      <c r="N1" s="1"/>
      <c r="O1" s="1"/>
      <c r="P1" s="1"/>
      <c r="Q1" s="1"/>
      <c r="R1" s="1"/>
      <c r="S1" s="1"/>
      <c r="T1" s="17"/>
    </row>
    <row r="2" spans="1:25" ht="12.75">
      <c r="A2" s="18" t="s">
        <v>24</v>
      </c>
      <c r="B2" s="18" t="s">
        <v>25</v>
      </c>
      <c r="C2" s="18" t="s">
        <v>26</v>
      </c>
      <c r="D2" s="18" t="s">
        <v>27</v>
      </c>
      <c r="E2" s="18" t="s">
        <v>28</v>
      </c>
      <c r="F2" s="18" t="s">
        <v>29</v>
      </c>
      <c r="G2" s="18" t="s">
        <v>25</v>
      </c>
      <c r="H2" s="18" t="s">
        <v>26</v>
      </c>
      <c r="I2" s="18" t="s">
        <v>27</v>
      </c>
      <c r="J2" s="18" t="s">
        <v>28</v>
      </c>
      <c r="K2" s="18" t="s">
        <v>29</v>
      </c>
      <c r="L2" s="18" t="s">
        <v>30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31</v>
      </c>
      <c r="S2" s="18" t="s">
        <v>32</v>
      </c>
      <c r="T2" s="18" t="s">
        <v>33</v>
      </c>
      <c r="U2" s="18" t="s">
        <v>25</v>
      </c>
      <c r="V2" s="18" t="s">
        <v>26</v>
      </c>
      <c r="W2" s="18" t="s">
        <v>27</v>
      </c>
      <c r="X2" s="18" t="s">
        <v>28</v>
      </c>
      <c r="Y2" s="18" t="s">
        <v>29</v>
      </c>
    </row>
    <row r="3" spans="1:25" ht="12.75">
      <c r="A3" s="19" t="s">
        <v>34</v>
      </c>
      <c r="B3" s="20">
        <v>46540</v>
      </c>
      <c r="C3" s="20">
        <v>6330</v>
      </c>
      <c r="D3" s="21">
        <v>20</v>
      </c>
      <c r="E3" s="20">
        <v>0</v>
      </c>
      <c r="F3" s="20">
        <f>SUM(B3:E3)</f>
        <v>52890</v>
      </c>
      <c r="G3" s="22">
        <v>51580</v>
      </c>
      <c r="H3" s="22">
        <v>7240</v>
      </c>
      <c r="I3" s="22">
        <v>20</v>
      </c>
      <c r="J3" s="22">
        <f>10</f>
        <v>10</v>
      </c>
      <c r="K3" s="22">
        <f>SUM(G3:J3)</f>
        <v>58850</v>
      </c>
      <c r="L3" s="23">
        <f>+G3/G$6</f>
        <v>0.46959213401310995</v>
      </c>
      <c r="M3" s="24">
        <v>51250</v>
      </c>
      <c r="N3" s="24">
        <v>15580</v>
      </c>
      <c r="O3">
        <v>110</v>
      </c>
      <c r="P3" s="18">
        <v>30</v>
      </c>
      <c r="Q3" s="18">
        <f>+M3+N3+O3+P3</f>
        <v>66970</v>
      </c>
      <c r="R3" s="24">
        <v>11050</v>
      </c>
      <c r="S3" s="24">
        <v>1440</v>
      </c>
      <c r="T3" s="23">
        <f>+Q3/Q$6</f>
        <v>0.4330983638362543</v>
      </c>
      <c r="U3" s="25">
        <f aca="true" t="shared" si="0" ref="U3:Y4">+M3/G3-1</f>
        <v>-0.006397828615742562</v>
      </c>
      <c r="V3" s="25">
        <f t="shared" si="0"/>
        <v>1.1519337016574585</v>
      </c>
      <c r="W3" s="25">
        <f t="shared" si="0"/>
        <v>4.5</v>
      </c>
      <c r="X3" s="25">
        <f t="shared" si="0"/>
        <v>2</v>
      </c>
      <c r="Y3" s="25">
        <f t="shared" si="0"/>
        <v>0.13797790994052672</v>
      </c>
    </row>
    <row r="4" spans="1:25" ht="12.75">
      <c r="A4" s="19" t="s">
        <v>35</v>
      </c>
      <c r="B4" s="20">
        <v>23040</v>
      </c>
      <c r="C4" s="20">
        <v>7270</v>
      </c>
      <c r="D4" s="20">
        <v>8260</v>
      </c>
      <c r="E4" s="20">
        <v>2050</v>
      </c>
      <c r="F4" s="20">
        <f>SUM(B4:E4)</f>
        <v>40620</v>
      </c>
      <c r="G4" s="22">
        <v>26810</v>
      </c>
      <c r="H4" s="22">
        <v>8400</v>
      </c>
      <c r="I4" s="22">
        <f>35080-G4</f>
        <v>8270</v>
      </c>
      <c r="J4" s="22">
        <f>10090-H4</f>
        <v>1690</v>
      </c>
      <c r="K4" s="22">
        <f>SUM(G4:J4)</f>
        <v>45170</v>
      </c>
      <c r="L4" s="23">
        <f>+G4/G$6</f>
        <v>0.24408230152949745</v>
      </c>
      <c r="M4" s="24">
        <v>28580</v>
      </c>
      <c r="N4" s="24">
        <v>10760</v>
      </c>
      <c r="O4">
        <v>9190</v>
      </c>
      <c r="P4" s="22">
        <v>2220</v>
      </c>
      <c r="Q4" s="18">
        <f>+M4+N4+O4+P4</f>
        <v>50750</v>
      </c>
      <c r="R4" s="24">
        <v>3630</v>
      </c>
      <c r="S4" s="24">
        <v>670</v>
      </c>
      <c r="T4" s="23">
        <f>+Q4/Q$6</f>
        <v>0.3282028066998642</v>
      </c>
      <c r="U4" s="25">
        <f t="shared" si="0"/>
        <v>0.0660201417381574</v>
      </c>
      <c r="V4" s="25">
        <f t="shared" si="0"/>
        <v>0.28095238095238084</v>
      </c>
      <c r="W4" s="25">
        <f t="shared" si="0"/>
        <v>0.11124546553808945</v>
      </c>
      <c r="X4" s="25">
        <f t="shared" si="0"/>
        <v>0.31360946745562135</v>
      </c>
      <c r="Y4" s="25">
        <f t="shared" si="0"/>
        <v>0.12353331857427485</v>
      </c>
    </row>
    <row r="5" spans="1:25" ht="15">
      <c r="A5" s="19" t="s">
        <v>36</v>
      </c>
      <c r="B5" s="20">
        <v>40260</v>
      </c>
      <c r="C5" s="20">
        <v>5550</v>
      </c>
      <c r="D5" s="20"/>
      <c r="E5" s="20"/>
      <c r="F5" s="20">
        <f>SUM(B5:E5)</f>
        <v>45810</v>
      </c>
      <c r="G5" s="22">
        <v>31450</v>
      </c>
      <c r="H5" s="22">
        <v>3880</v>
      </c>
      <c r="I5" s="22">
        <f>31450-G5</f>
        <v>0</v>
      </c>
      <c r="J5" s="22"/>
      <c r="K5" s="22">
        <f>SUM(G5:J5)</f>
        <v>35330</v>
      </c>
      <c r="L5" s="23">
        <f>+G5/G$6</f>
        <v>0.28632556445739255</v>
      </c>
      <c r="M5" s="26">
        <v>30570</v>
      </c>
      <c r="N5" s="26">
        <v>6330</v>
      </c>
      <c r="P5" s="22"/>
      <c r="Q5" s="18">
        <f>+M5+N5+O5+P5</f>
        <v>36900</v>
      </c>
      <c r="R5" s="22"/>
      <c r="S5" s="22"/>
      <c r="T5" s="23">
        <f>+Q5/Q$6</f>
        <v>0.2386341589600983</v>
      </c>
      <c r="U5" s="25">
        <f>+M5/G5-1</f>
        <v>-0.027980922098569172</v>
      </c>
      <c r="V5" s="25">
        <f>+N5/H5-1</f>
        <v>0.6314432989690721</v>
      </c>
      <c r="W5" s="25"/>
      <c r="X5" s="25"/>
      <c r="Y5" s="25">
        <f>+Q5/K5-1</f>
        <v>0.04443815454288136</v>
      </c>
    </row>
    <row r="6" spans="1:25" ht="25.5">
      <c r="A6" s="27" t="s">
        <v>37</v>
      </c>
      <c r="B6" s="21">
        <f aca="true" t="shared" si="1" ref="B6:J6">SUM(B3:B5)</f>
        <v>109840</v>
      </c>
      <c r="C6" s="21">
        <f t="shared" si="1"/>
        <v>19150</v>
      </c>
      <c r="D6" s="21">
        <f t="shared" si="1"/>
        <v>8280</v>
      </c>
      <c r="E6" s="21">
        <f t="shared" si="1"/>
        <v>2050</v>
      </c>
      <c r="F6" s="21">
        <f t="shared" si="1"/>
        <v>139320</v>
      </c>
      <c r="G6" s="28">
        <f t="shared" si="1"/>
        <v>109840</v>
      </c>
      <c r="H6" s="28">
        <f t="shared" si="1"/>
        <v>19520</v>
      </c>
      <c r="I6" s="28">
        <f t="shared" si="1"/>
        <v>8290</v>
      </c>
      <c r="J6" s="28">
        <f t="shared" si="1"/>
        <v>1700</v>
      </c>
      <c r="K6" s="28">
        <f>SUM(G6:J6)</f>
        <v>139350</v>
      </c>
      <c r="L6" s="23">
        <f>+G6/G$6</f>
        <v>1</v>
      </c>
      <c r="M6" s="29">
        <v>110370</v>
      </c>
      <c r="N6">
        <f>SUM(N3:N5)</f>
        <v>32670</v>
      </c>
      <c r="O6">
        <v>9330</v>
      </c>
      <c r="P6" s="22">
        <v>2260</v>
      </c>
      <c r="Q6" s="18">
        <f>+M6+N6+O6+P6</f>
        <v>154630</v>
      </c>
      <c r="R6" s="28">
        <f>SUM(R3:R4)</f>
        <v>14680</v>
      </c>
      <c r="S6" s="28">
        <f>SUM(S3:S4)</f>
        <v>2110</v>
      </c>
      <c r="T6" s="23">
        <f>+Q6/Q$6</f>
        <v>1</v>
      </c>
      <c r="U6" s="25">
        <f>+M6/G6-1</f>
        <v>0.004825200291332932</v>
      </c>
      <c r="V6" s="25">
        <f>+N6/H6-1</f>
        <v>0.6736680327868851</v>
      </c>
      <c r="W6" s="25">
        <f>+O6/I6-1</f>
        <v>0.12545235223160445</v>
      </c>
      <c r="X6" s="25">
        <f>+P6/J6-1</f>
        <v>0.3294117647058823</v>
      </c>
      <c r="Y6" s="25">
        <f>+Q6/K6-1</f>
        <v>0.10965195550771445</v>
      </c>
    </row>
    <row r="7" spans="13:17" ht="12.75">
      <c r="M7" s="28"/>
      <c r="N7" s="28"/>
      <c r="O7" s="28"/>
      <c r="P7" s="28"/>
      <c r="Q7" s="28"/>
    </row>
  </sheetData>
  <sheetProtection/>
  <mergeCells count="4">
    <mergeCell ref="B1:F1"/>
    <mergeCell ref="G1:K1"/>
    <mergeCell ref="M1:Q1"/>
    <mergeCell ref="R1:S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C2" sqref="C2"/>
    </sheetView>
  </sheetViews>
  <sheetFormatPr defaultColWidth="9.140625" defaultRowHeight="12.75"/>
  <cols>
    <col min="1" max="2" width="10.57421875" style="0" customWidth="1"/>
    <col min="3" max="3" width="30.00390625" style="0" customWidth="1"/>
    <col min="4" max="4" width="8.57421875" style="0" customWidth="1"/>
    <col min="5" max="5" width="11.00390625" style="0" customWidth="1"/>
    <col min="6" max="6" width="10.57421875" style="0" customWidth="1"/>
    <col min="7" max="16384" width="11.57421875" style="0" customWidth="1"/>
  </cols>
  <sheetData>
    <row r="1" spans="1:6" ht="15">
      <c r="A1" t="s">
        <v>38</v>
      </c>
      <c r="B1" s="30" t="s">
        <v>39</v>
      </c>
      <c r="C1" s="30" t="s">
        <v>40</v>
      </c>
      <c r="D1" s="30" t="s">
        <v>26</v>
      </c>
      <c r="E1" s="30" t="s">
        <v>27</v>
      </c>
      <c r="F1" s="30" t="s">
        <v>29</v>
      </c>
    </row>
    <row r="2" spans="1:6" ht="12.75">
      <c r="A2" t="s">
        <v>41</v>
      </c>
      <c r="B2" s="31" t="s">
        <v>42</v>
      </c>
      <c r="C2">
        <v>8890</v>
      </c>
      <c r="D2">
        <v>1105</v>
      </c>
      <c r="E2">
        <v>145</v>
      </c>
      <c r="F2">
        <v>10140</v>
      </c>
    </row>
    <row r="3" spans="1:6" ht="12.75">
      <c r="A3" t="s">
        <v>43</v>
      </c>
      <c r="B3" s="31" t="s">
        <v>44</v>
      </c>
      <c r="C3">
        <v>30</v>
      </c>
      <c r="D3">
        <v>20</v>
      </c>
      <c r="E3">
        <v>5</v>
      </c>
      <c r="F3">
        <v>55</v>
      </c>
    </row>
    <row r="4" spans="1:6" ht="12.75">
      <c r="A4" t="s">
        <v>45</v>
      </c>
      <c r="B4" s="31" t="s">
        <v>46</v>
      </c>
      <c r="C4">
        <v>5475</v>
      </c>
      <c r="D4">
        <v>2535</v>
      </c>
      <c r="E4">
        <v>1225</v>
      </c>
      <c r="F4">
        <v>9235</v>
      </c>
    </row>
    <row r="5" spans="1:6" ht="12.75">
      <c r="A5" t="s">
        <v>47</v>
      </c>
      <c r="B5" s="31" t="s">
        <v>48</v>
      </c>
      <c r="C5">
        <v>2170</v>
      </c>
      <c r="D5">
        <v>475</v>
      </c>
      <c r="E5">
        <v>215</v>
      </c>
      <c r="F5">
        <v>2860</v>
      </c>
    </row>
    <row r="6" spans="1:6" ht="12.75">
      <c r="A6" t="s">
        <v>49</v>
      </c>
      <c r="B6" s="31" t="s">
        <v>50</v>
      </c>
      <c r="C6">
        <v>775</v>
      </c>
      <c r="D6">
        <v>465</v>
      </c>
      <c r="E6">
        <v>50</v>
      </c>
      <c r="F6">
        <v>1295</v>
      </c>
    </row>
    <row r="7" spans="1:6" ht="12.75">
      <c r="A7" t="s">
        <v>51</v>
      </c>
      <c r="B7" s="31" t="s">
        <v>52</v>
      </c>
      <c r="C7">
        <v>310</v>
      </c>
      <c r="D7">
        <v>20</v>
      </c>
      <c r="E7">
        <v>0</v>
      </c>
      <c r="F7">
        <v>330</v>
      </c>
    </row>
    <row r="8" spans="1:6" ht="12.75">
      <c r="A8" t="s">
        <v>53</v>
      </c>
      <c r="B8" s="31" t="s">
        <v>54</v>
      </c>
      <c r="C8">
        <v>10</v>
      </c>
      <c r="D8">
        <v>0</v>
      </c>
      <c r="E8">
        <v>0</v>
      </c>
      <c r="F8">
        <v>10</v>
      </c>
    </row>
    <row r="9" spans="1:6" ht="12.75">
      <c r="A9" t="s">
        <v>55</v>
      </c>
      <c r="B9" s="31" t="s">
        <v>56</v>
      </c>
      <c r="C9">
        <v>5</v>
      </c>
      <c r="D9">
        <v>0</v>
      </c>
      <c r="E9">
        <v>0</v>
      </c>
      <c r="F9">
        <v>5</v>
      </c>
    </row>
    <row r="10" spans="1:6" ht="12.75">
      <c r="A10" t="s">
        <v>57</v>
      </c>
      <c r="B10" s="31" t="s">
        <v>58</v>
      </c>
      <c r="C10">
        <v>1165</v>
      </c>
      <c r="D10">
        <v>465</v>
      </c>
      <c r="E10">
        <v>280</v>
      </c>
      <c r="F10">
        <v>1915</v>
      </c>
    </row>
    <row r="11" spans="1:6" ht="12.75">
      <c r="A11" t="s">
        <v>59</v>
      </c>
      <c r="B11" s="31" t="s">
        <v>60</v>
      </c>
      <c r="C11">
        <v>285</v>
      </c>
      <c r="D11">
        <v>185</v>
      </c>
      <c r="E11">
        <v>65</v>
      </c>
      <c r="F11">
        <v>535</v>
      </c>
    </row>
    <row r="12" spans="1:6" ht="12.75">
      <c r="A12" t="s">
        <v>61</v>
      </c>
      <c r="B12" s="31" t="s">
        <v>62</v>
      </c>
      <c r="C12">
        <v>5400</v>
      </c>
      <c r="D12">
        <v>410</v>
      </c>
      <c r="E12">
        <v>430</v>
      </c>
      <c r="F12">
        <v>6240</v>
      </c>
    </row>
    <row r="13" spans="1:6" ht="12.75">
      <c r="A13" t="s">
        <v>63</v>
      </c>
      <c r="B13" s="31" t="s">
        <v>64</v>
      </c>
      <c r="C13">
        <v>185</v>
      </c>
      <c r="D13">
        <v>40</v>
      </c>
      <c r="E13">
        <v>5</v>
      </c>
      <c r="F13">
        <v>235</v>
      </c>
    </row>
    <row r="14" spans="1:6" ht="12.75">
      <c r="A14" t="s">
        <v>65</v>
      </c>
      <c r="B14" s="31" t="s">
        <v>66</v>
      </c>
      <c r="C14">
        <v>0</v>
      </c>
      <c r="D14">
        <v>0</v>
      </c>
      <c r="E14">
        <v>5</v>
      </c>
      <c r="F14">
        <v>5</v>
      </c>
    </row>
    <row r="15" spans="1:6" ht="12.75">
      <c r="A15" t="s">
        <v>67</v>
      </c>
      <c r="B15" s="31" t="s">
        <v>68</v>
      </c>
      <c r="C15">
        <v>75</v>
      </c>
      <c r="D15">
        <v>25</v>
      </c>
      <c r="E15">
        <v>10</v>
      </c>
      <c r="F15">
        <v>110</v>
      </c>
    </row>
    <row r="16" spans="1:6" ht="12.75">
      <c r="A16" t="s">
        <v>69</v>
      </c>
      <c r="B16" s="31" t="s">
        <v>70</v>
      </c>
      <c r="C16">
        <v>15</v>
      </c>
      <c r="D16">
        <v>10</v>
      </c>
      <c r="E16">
        <v>0</v>
      </c>
      <c r="F16">
        <v>25</v>
      </c>
    </row>
    <row r="17" spans="1:6" ht="12.75">
      <c r="A17" t="s">
        <v>71</v>
      </c>
      <c r="B17" s="31" t="s">
        <v>72</v>
      </c>
      <c r="C17">
        <v>420</v>
      </c>
      <c r="D17">
        <v>370</v>
      </c>
      <c r="E17">
        <v>80</v>
      </c>
      <c r="F17">
        <v>870</v>
      </c>
    </row>
    <row r="18" spans="1:6" ht="12.75">
      <c r="A18" t="s">
        <v>73</v>
      </c>
      <c r="B18" s="31" t="s">
        <v>74</v>
      </c>
      <c r="C18">
        <v>50</v>
      </c>
      <c r="D18">
        <v>25</v>
      </c>
      <c r="E18">
        <v>0</v>
      </c>
      <c r="F18">
        <v>75</v>
      </c>
    </row>
    <row r="19" spans="1:6" ht="12.75">
      <c r="A19" t="s">
        <v>75</v>
      </c>
      <c r="B19" s="31" t="s">
        <v>76</v>
      </c>
      <c r="C19">
        <v>230</v>
      </c>
      <c r="D19">
        <v>55</v>
      </c>
      <c r="E19">
        <v>5</v>
      </c>
      <c r="F19">
        <v>295</v>
      </c>
    </row>
    <row r="20" spans="1:6" ht="12.75">
      <c r="A20" t="s">
        <v>77</v>
      </c>
      <c r="B20" s="31" t="s">
        <v>78</v>
      </c>
      <c r="C20">
        <v>555</v>
      </c>
      <c r="D20">
        <v>185</v>
      </c>
      <c r="E20">
        <v>15</v>
      </c>
      <c r="F20">
        <v>755</v>
      </c>
    </row>
    <row r="21" spans="1:6" ht="12.75">
      <c r="A21" t="s">
        <v>79</v>
      </c>
      <c r="B21" s="31" t="s">
        <v>80</v>
      </c>
      <c r="C21">
        <v>50</v>
      </c>
      <c r="D21">
        <v>10</v>
      </c>
      <c r="E21">
        <v>5</v>
      </c>
      <c r="F21">
        <v>65</v>
      </c>
    </row>
    <row r="22" spans="1:6" ht="12.75">
      <c r="A22" t="s">
        <v>81</v>
      </c>
      <c r="B22" s="31" t="s">
        <v>82</v>
      </c>
      <c r="C22">
        <v>930</v>
      </c>
      <c r="D22">
        <v>150</v>
      </c>
      <c r="E22">
        <v>60</v>
      </c>
      <c r="F22">
        <v>1140</v>
      </c>
    </row>
    <row r="23" spans="1:6" ht="12.75">
      <c r="A23" t="s">
        <v>83</v>
      </c>
      <c r="B23" s="31" t="s">
        <v>84</v>
      </c>
      <c r="C23">
        <v>5</v>
      </c>
      <c r="D23">
        <v>0</v>
      </c>
      <c r="E23">
        <v>0</v>
      </c>
      <c r="F23">
        <v>5</v>
      </c>
    </row>
    <row r="24" spans="1:6" ht="12.75">
      <c r="A24" t="s">
        <v>85</v>
      </c>
      <c r="B24" s="31" t="s">
        <v>86</v>
      </c>
      <c r="C24">
        <v>5</v>
      </c>
      <c r="D24">
        <v>5</v>
      </c>
      <c r="E24">
        <v>0</v>
      </c>
      <c r="F24">
        <v>10</v>
      </c>
    </row>
    <row r="25" spans="1:6" ht="12.75">
      <c r="A25" t="s">
        <v>87</v>
      </c>
      <c r="B25" s="31" t="s">
        <v>88</v>
      </c>
      <c r="C25">
        <v>10</v>
      </c>
      <c r="D25">
        <v>5</v>
      </c>
      <c r="E25">
        <v>0</v>
      </c>
      <c r="F25">
        <v>15</v>
      </c>
    </row>
    <row r="26" spans="1:6" ht="12.75">
      <c r="A26" t="s">
        <v>89</v>
      </c>
      <c r="B26" s="31" t="s">
        <v>90</v>
      </c>
      <c r="C26">
        <v>3135</v>
      </c>
      <c r="D26">
        <v>250</v>
      </c>
      <c r="E26">
        <v>30</v>
      </c>
      <c r="F26">
        <v>3415</v>
      </c>
    </row>
    <row r="27" spans="1:6" ht="12.75">
      <c r="A27" t="s">
        <v>91</v>
      </c>
      <c r="B27" s="31" t="s">
        <v>92</v>
      </c>
      <c r="C27">
        <v>385</v>
      </c>
      <c r="D27">
        <v>110</v>
      </c>
      <c r="E27">
        <v>15</v>
      </c>
      <c r="F27">
        <v>510</v>
      </c>
    </row>
    <row r="28" spans="1:6" ht="12.75">
      <c r="A28" t="s">
        <v>93</v>
      </c>
      <c r="B28" s="31" t="s">
        <v>94</v>
      </c>
      <c r="C28">
        <v>880</v>
      </c>
      <c r="D28">
        <v>360</v>
      </c>
      <c r="E28">
        <v>40</v>
      </c>
      <c r="F28">
        <v>1280</v>
      </c>
    </row>
    <row r="29" spans="1:6" ht="12.75">
      <c r="A29" t="s">
        <v>95</v>
      </c>
      <c r="B29" s="31" t="s">
        <v>96</v>
      </c>
      <c r="C29">
        <v>775</v>
      </c>
      <c r="D29">
        <v>180</v>
      </c>
      <c r="E29">
        <v>60</v>
      </c>
      <c r="F29">
        <v>1015</v>
      </c>
    </row>
    <row r="30" spans="1:6" ht="12.75">
      <c r="A30" t="s">
        <v>97</v>
      </c>
      <c r="B30" s="31" t="s">
        <v>98</v>
      </c>
      <c r="C30">
        <v>5</v>
      </c>
      <c r="D30">
        <v>0</v>
      </c>
      <c r="E30">
        <v>0</v>
      </c>
      <c r="F30">
        <v>5</v>
      </c>
    </row>
    <row r="31" spans="1:6" ht="12.75">
      <c r="A31" t="s">
        <v>99</v>
      </c>
      <c r="B31" s="31" t="s">
        <v>100</v>
      </c>
      <c r="C31">
        <v>5</v>
      </c>
      <c r="D31">
        <v>0</v>
      </c>
      <c r="E31">
        <v>0</v>
      </c>
      <c r="F31">
        <v>5</v>
      </c>
    </row>
    <row r="32" spans="1:6" ht="12.75">
      <c r="A32" t="s">
        <v>101</v>
      </c>
      <c r="B32" s="31" t="s">
        <v>102</v>
      </c>
      <c r="C32">
        <v>3715</v>
      </c>
      <c r="D32">
        <v>1770</v>
      </c>
      <c r="E32">
        <v>170</v>
      </c>
      <c r="F32">
        <v>5670</v>
      </c>
    </row>
    <row r="33" spans="1:6" ht="12.75">
      <c r="A33" t="s">
        <v>103</v>
      </c>
      <c r="B33" s="31" t="s">
        <v>104</v>
      </c>
      <c r="C33">
        <v>105</v>
      </c>
      <c r="D33">
        <v>10</v>
      </c>
      <c r="E33">
        <v>5</v>
      </c>
      <c r="F33">
        <v>120</v>
      </c>
    </row>
    <row r="34" spans="1:6" ht="12.75">
      <c r="A34" t="s">
        <v>105</v>
      </c>
      <c r="B34" s="31" t="s">
        <v>106</v>
      </c>
      <c r="C34">
        <v>65</v>
      </c>
      <c r="D34">
        <v>25</v>
      </c>
      <c r="E34">
        <v>5</v>
      </c>
      <c r="F34">
        <v>95</v>
      </c>
    </row>
    <row r="35" spans="1:6" ht="12.75">
      <c r="A35" t="s">
        <v>107</v>
      </c>
      <c r="B35" s="31" t="s">
        <v>108</v>
      </c>
      <c r="C35">
        <v>5</v>
      </c>
      <c r="D35">
        <v>0</v>
      </c>
      <c r="E35">
        <v>0</v>
      </c>
      <c r="F35">
        <v>5</v>
      </c>
    </row>
    <row r="36" spans="1:6" ht="12.75">
      <c r="A36" t="s">
        <v>109</v>
      </c>
      <c r="B36" s="31" t="s">
        <v>110</v>
      </c>
      <c r="C36">
        <v>295</v>
      </c>
      <c r="D36">
        <v>110</v>
      </c>
      <c r="E36">
        <v>100</v>
      </c>
      <c r="F36">
        <v>505</v>
      </c>
    </row>
    <row r="37" spans="1:6" ht="12.75">
      <c r="A37" t="s">
        <v>111</v>
      </c>
      <c r="B37" s="31" t="s">
        <v>112</v>
      </c>
      <c r="C37">
        <v>20</v>
      </c>
      <c r="D37">
        <v>5</v>
      </c>
      <c r="E37">
        <v>5</v>
      </c>
      <c r="F37">
        <v>30</v>
      </c>
    </row>
    <row r="38" spans="1:6" ht="12.75">
      <c r="A38" t="s">
        <v>113</v>
      </c>
      <c r="B38" s="31" t="s">
        <v>114</v>
      </c>
      <c r="C38">
        <v>5</v>
      </c>
      <c r="D38">
        <v>0</v>
      </c>
      <c r="E38">
        <v>0</v>
      </c>
      <c r="F38">
        <v>5</v>
      </c>
    </row>
    <row r="39" spans="1:6" ht="12.75">
      <c r="A39" t="s">
        <v>115</v>
      </c>
      <c r="B39" s="31" t="s">
        <v>116</v>
      </c>
      <c r="C39">
        <v>1340</v>
      </c>
      <c r="D39">
        <v>345</v>
      </c>
      <c r="E39">
        <v>20</v>
      </c>
      <c r="F39">
        <v>1705</v>
      </c>
    </row>
    <row r="40" spans="1:6" ht="12.75">
      <c r="A40" t="s">
        <v>117</v>
      </c>
      <c r="B40" s="31" t="s">
        <v>118</v>
      </c>
      <c r="C40">
        <v>10</v>
      </c>
      <c r="D40">
        <v>10</v>
      </c>
      <c r="E40">
        <v>0</v>
      </c>
      <c r="F40">
        <v>20</v>
      </c>
    </row>
    <row r="41" spans="1:6" ht="12.75">
      <c r="A41" t="s">
        <v>119</v>
      </c>
      <c r="B41" s="31" t="s">
        <v>120</v>
      </c>
      <c r="C41">
        <v>420</v>
      </c>
      <c r="D41">
        <v>95</v>
      </c>
      <c r="E41">
        <v>20</v>
      </c>
      <c r="F41">
        <v>535</v>
      </c>
    </row>
    <row r="42" spans="1:6" ht="12.75">
      <c r="A42" t="s">
        <v>121</v>
      </c>
      <c r="B42" s="31" t="s">
        <v>122</v>
      </c>
      <c r="C42">
        <v>300</v>
      </c>
      <c r="D42">
        <v>165</v>
      </c>
      <c r="E42">
        <v>10</v>
      </c>
      <c r="F42">
        <v>475</v>
      </c>
    </row>
    <row r="43" spans="1:6" ht="12.75">
      <c r="A43" t="s">
        <v>123</v>
      </c>
      <c r="B43" s="31" t="s">
        <v>124</v>
      </c>
      <c r="C43">
        <v>260</v>
      </c>
      <c r="D43">
        <v>35</v>
      </c>
      <c r="E43">
        <v>15</v>
      </c>
      <c r="F43">
        <v>310</v>
      </c>
    </row>
    <row r="44" spans="1:6" ht="12.75">
      <c r="A44" t="s">
        <v>125</v>
      </c>
      <c r="B44" s="31" t="s">
        <v>126</v>
      </c>
      <c r="C44">
        <v>5620</v>
      </c>
      <c r="D44">
        <v>2115</v>
      </c>
      <c r="E44">
        <v>535</v>
      </c>
      <c r="F44">
        <v>8280</v>
      </c>
    </row>
    <row r="45" spans="1:6" ht="12.75">
      <c r="A45" t="s">
        <v>127</v>
      </c>
      <c r="B45" s="31" t="s">
        <v>128</v>
      </c>
      <c r="C45">
        <v>105</v>
      </c>
      <c r="D45">
        <v>25</v>
      </c>
      <c r="E45">
        <v>5</v>
      </c>
      <c r="F45">
        <v>135</v>
      </c>
    </row>
    <row r="46" spans="1:6" ht="12.75">
      <c r="A46" t="s">
        <v>129</v>
      </c>
      <c r="B46" s="31" t="s">
        <v>130</v>
      </c>
      <c r="C46">
        <v>4985</v>
      </c>
      <c r="D46">
        <v>1615</v>
      </c>
      <c r="E46">
        <v>355</v>
      </c>
      <c r="F46">
        <v>6965</v>
      </c>
    </row>
    <row r="47" spans="1:6" ht="12.75">
      <c r="A47" t="s">
        <v>131</v>
      </c>
      <c r="B47" s="31" t="s">
        <v>132</v>
      </c>
      <c r="C47">
        <v>10</v>
      </c>
      <c r="D47">
        <v>5</v>
      </c>
      <c r="E47">
        <v>5</v>
      </c>
      <c r="F47">
        <v>20</v>
      </c>
    </row>
    <row r="48" spans="1:6" ht="12.75">
      <c r="A48" t="s">
        <v>133</v>
      </c>
      <c r="B48" s="31" t="s">
        <v>134</v>
      </c>
      <c r="C48">
        <v>115</v>
      </c>
      <c r="D48">
        <v>20</v>
      </c>
      <c r="E48">
        <v>10</v>
      </c>
      <c r="F48">
        <v>145</v>
      </c>
    </row>
    <row r="49" spans="1:6" ht="12.75">
      <c r="A49" t="s">
        <v>135</v>
      </c>
      <c r="B49" s="31" t="s">
        <v>136</v>
      </c>
      <c r="C49">
        <v>15</v>
      </c>
      <c r="D49">
        <v>5</v>
      </c>
      <c r="E49">
        <v>0</v>
      </c>
      <c r="F49">
        <v>20</v>
      </c>
    </row>
    <row r="50" spans="1:6" ht="12.75">
      <c r="A50" t="s">
        <v>137</v>
      </c>
      <c r="B50" s="31" t="s">
        <v>138</v>
      </c>
      <c r="C50">
        <v>4335</v>
      </c>
      <c r="D50">
        <v>380</v>
      </c>
      <c r="E50">
        <v>470</v>
      </c>
      <c r="F50">
        <v>5185</v>
      </c>
    </row>
    <row r="51" spans="1:6" ht="12.75">
      <c r="A51" t="s">
        <v>139</v>
      </c>
      <c r="B51" s="31" t="s">
        <v>140</v>
      </c>
      <c r="C51">
        <v>20</v>
      </c>
      <c r="D51">
        <v>5</v>
      </c>
      <c r="E51">
        <v>0</v>
      </c>
      <c r="F51">
        <v>25</v>
      </c>
    </row>
    <row r="52" spans="1:6" ht="12.75">
      <c r="A52" t="s">
        <v>141</v>
      </c>
      <c r="B52" s="31" t="s">
        <v>142</v>
      </c>
      <c r="C52">
        <v>415</v>
      </c>
      <c r="D52">
        <v>45</v>
      </c>
      <c r="E52">
        <v>20</v>
      </c>
      <c r="F52">
        <v>480</v>
      </c>
    </row>
    <row r="53" spans="1:6" ht="12.75">
      <c r="A53" t="s">
        <v>143</v>
      </c>
      <c r="B53" s="31" t="s">
        <v>144</v>
      </c>
      <c r="C53">
        <v>5</v>
      </c>
      <c r="D53">
        <v>0</v>
      </c>
      <c r="E53">
        <v>0</v>
      </c>
      <c r="F53">
        <v>5</v>
      </c>
    </row>
    <row r="54" spans="1:6" ht="12.75">
      <c r="A54" t="s">
        <v>145</v>
      </c>
      <c r="B54" s="31" t="s">
        <v>146</v>
      </c>
      <c r="C54">
        <v>430</v>
      </c>
      <c r="D54">
        <v>90</v>
      </c>
      <c r="E54">
        <v>35</v>
      </c>
      <c r="F54">
        <v>555</v>
      </c>
    </row>
    <row r="55" spans="1:6" ht="12.75">
      <c r="A55" t="s">
        <v>147</v>
      </c>
      <c r="B55" s="31" t="s">
        <v>148</v>
      </c>
      <c r="C55">
        <v>830</v>
      </c>
      <c r="D55">
        <v>400</v>
      </c>
      <c r="E55">
        <v>35</v>
      </c>
      <c r="F55">
        <v>1265</v>
      </c>
    </row>
    <row r="56" spans="1:6" ht="12.75">
      <c r="A56" t="s">
        <v>149</v>
      </c>
      <c r="B56" s="31" t="s">
        <v>150</v>
      </c>
      <c r="C56">
        <v>10</v>
      </c>
      <c r="D56">
        <v>0</v>
      </c>
      <c r="E56">
        <v>0</v>
      </c>
      <c r="F56">
        <v>10</v>
      </c>
    </row>
    <row r="57" spans="1:6" ht="12.75">
      <c r="A57" t="s">
        <v>151</v>
      </c>
      <c r="B57" s="31" t="s">
        <v>152</v>
      </c>
      <c r="C57">
        <v>5</v>
      </c>
      <c r="D57">
        <v>5</v>
      </c>
      <c r="E57">
        <v>0</v>
      </c>
      <c r="F57">
        <v>10</v>
      </c>
    </row>
    <row r="58" spans="1:6" ht="12.75">
      <c r="A58" t="s">
        <v>153</v>
      </c>
      <c r="B58" s="31" t="s">
        <v>154</v>
      </c>
      <c r="C58">
        <v>235</v>
      </c>
      <c r="D58">
        <v>75</v>
      </c>
      <c r="E58">
        <v>20</v>
      </c>
      <c r="F58">
        <v>330</v>
      </c>
    </row>
    <row r="59" spans="1:6" ht="12.75">
      <c r="A59" t="s">
        <v>155</v>
      </c>
      <c r="B59" s="31" t="s">
        <v>156</v>
      </c>
      <c r="C59">
        <v>30</v>
      </c>
      <c r="D59">
        <v>0</v>
      </c>
      <c r="E59">
        <v>0</v>
      </c>
      <c r="F59">
        <v>30</v>
      </c>
    </row>
    <row r="60" spans="1:6" ht="12.75">
      <c r="A60" t="s">
        <v>157</v>
      </c>
      <c r="B60" s="31" t="s">
        <v>158</v>
      </c>
      <c r="C60">
        <v>30</v>
      </c>
      <c r="D60">
        <v>20</v>
      </c>
      <c r="E60">
        <v>0</v>
      </c>
      <c r="F60">
        <v>50</v>
      </c>
    </row>
    <row r="61" spans="1:6" ht="12.75">
      <c r="A61" t="s">
        <v>159</v>
      </c>
      <c r="B61" s="31" t="s">
        <v>160</v>
      </c>
      <c r="C61">
        <v>1005</v>
      </c>
      <c r="D61">
        <v>505</v>
      </c>
      <c r="E61">
        <v>420</v>
      </c>
      <c r="F61">
        <v>1930</v>
      </c>
    </row>
    <row r="62" spans="1:6" ht="12.75">
      <c r="A62" t="s">
        <v>161</v>
      </c>
      <c r="B62" s="31" t="s">
        <v>162</v>
      </c>
      <c r="C62">
        <v>135</v>
      </c>
      <c r="D62">
        <v>145</v>
      </c>
      <c r="E62">
        <v>0</v>
      </c>
      <c r="F62">
        <v>280</v>
      </c>
    </row>
    <row r="63" spans="1:6" ht="12.75">
      <c r="A63" t="s">
        <v>163</v>
      </c>
      <c r="B63" s="31" t="s">
        <v>164</v>
      </c>
      <c r="C63">
        <v>20</v>
      </c>
      <c r="D63">
        <v>0</v>
      </c>
      <c r="E63">
        <v>0</v>
      </c>
      <c r="F63">
        <v>20</v>
      </c>
    </row>
    <row r="64" spans="1:6" ht="12.75">
      <c r="A64" t="s">
        <v>165</v>
      </c>
      <c r="B64" s="31" t="s">
        <v>166</v>
      </c>
      <c r="C64">
        <v>70</v>
      </c>
      <c r="D64">
        <v>50</v>
      </c>
      <c r="E64">
        <v>5</v>
      </c>
      <c r="F64">
        <v>125</v>
      </c>
    </row>
    <row r="65" spans="1:6" ht="12.75">
      <c r="A65" t="s">
        <v>167</v>
      </c>
      <c r="B65" s="31" t="s">
        <v>168</v>
      </c>
      <c r="C65">
        <v>50</v>
      </c>
      <c r="D65">
        <v>15</v>
      </c>
      <c r="E65">
        <v>5</v>
      </c>
      <c r="F65">
        <v>70</v>
      </c>
    </row>
    <row r="66" spans="1:6" ht="12.75">
      <c r="A66" t="s">
        <v>169</v>
      </c>
      <c r="B66" s="31" t="s">
        <v>170</v>
      </c>
      <c r="C66">
        <v>265</v>
      </c>
      <c r="D66">
        <v>115</v>
      </c>
      <c r="E66">
        <v>10</v>
      </c>
      <c r="F66">
        <v>390</v>
      </c>
    </row>
    <row r="67" spans="1:6" ht="12.75">
      <c r="A67" t="s">
        <v>171</v>
      </c>
      <c r="B67" s="31" t="s">
        <v>172</v>
      </c>
      <c r="C67">
        <v>475</v>
      </c>
      <c r="D67">
        <v>360</v>
      </c>
      <c r="E67">
        <v>85</v>
      </c>
      <c r="F67">
        <v>920</v>
      </c>
    </row>
    <row r="68" spans="1:6" ht="12.75">
      <c r="A68" t="s">
        <v>173</v>
      </c>
      <c r="B68" s="31" t="s">
        <v>174</v>
      </c>
      <c r="C68">
        <v>105</v>
      </c>
      <c r="D68">
        <v>40</v>
      </c>
      <c r="E68">
        <v>10</v>
      </c>
      <c r="F68">
        <v>155</v>
      </c>
    </row>
    <row r="69" spans="1:6" ht="12.75">
      <c r="A69" t="s">
        <v>175</v>
      </c>
      <c r="B69" s="31" t="s">
        <v>176</v>
      </c>
      <c r="C69">
        <v>5</v>
      </c>
      <c r="D69">
        <v>0</v>
      </c>
      <c r="E69">
        <v>0</v>
      </c>
      <c r="F69">
        <v>5</v>
      </c>
    </row>
    <row r="70" spans="1:6" ht="12.75">
      <c r="A70" t="s">
        <v>177</v>
      </c>
      <c r="B70" s="31" t="s">
        <v>178</v>
      </c>
      <c r="C70">
        <v>3120</v>
      </c>
      <c r="D70">
        <v>545</v>
      </c>
      <c r="E70">
        <v>155</v>
      </c>
      <c r="F70">
        <v>3825</v>
      </c>
    </row>
    <row r="71" spans="1:6" ht="12.75">
      <c r="A71" t="s">
        <v>179</v>
      </c>
      <c r="B71" s="31" t="s">
        <v>180</v>
      </c>
      <c r="C71">
        <v>690</v>
      </c>
      <c r="D71">
        <v>140</v>
      </c>
      <c r="E71">
        <v>40</v>
      </c>
      <c r="F71">
        <v>870</v>
      </c>
    </row>
    <row r="72" spans="1:6" ht="12.75">
      <c r="A72" t="s">
        <v>181</v>
      </c>
      <c r="B72" s="31" t="s">
        <v>182</v>
      </c>
      <c r="C72">
        <v>10</v>
      </c>
      <c r="D72">
        <v>5</v>
      </c>
      <c r="E72">
        <v>0</v>
      </c>
      <c r="F72">
        <v>15</v>
      </c>
    </row>
    <row r="73" spans="1:6" ht="12.75">
      <c r="A73" t="s">
        <v>183</v>
      </c>
      <c r="B73" s="31" t="s">
        <v>184</v>
      </c>
      <c r="C73">
        <v>1295</v>
      </c>
      <c r="D73">
        <v>145</v>
      </c>
      <c r="E73">
        <v>150</v>
      </c>
      <c r="F73">
        <v>1590</v>
      </c>
    </row>
    <row r="74" spans="1:6" ht="12.75">
      <c r="A74" t="s">
        <v>185</v>
      </c>
      <c r="B74" s="31" t="s">
        <v>186</v>
      </c>
      <c r="C74">
        <v>5</v>
      </c>
      <c r="D74">
        <v>0</v>
      </c>
      <c r="E74">
        <v>0</v>
      </c>
      <c r="F74">
        <v>5</v>
      </c>
    </row>
    <row r="75" spans="1:6" ht="12.75">
      <c r="A75" t="s">
        <v>187</v>
      </c>
      <c r="B75" s="31" t="s">
        <v>188</v>
      </c>
      <c r="C75">
        <v>895</v>
      </c>
      <c r="D75">
        <v>405</v>
      </c>
      <c r="E75">
        <v>20</v>
      </c>
      <c r="F75">
        <v>1320</v>
      </c>
    </row>
    <row r="76" spans="1:6" ht="12.75">
      <c r="A76" t="s">
        <v>189</v>
      </c>
      <c r="B76" s="31" t="s">
        <v>190</v>
      </c>
      <c r="C76">
        <v>155</v>
      </c>
      <c r="D76">
        <v>40</v>
      </c>
      <c r="E76">
        <v>20</v>
      </c>
      <c r="F76">
        <v>215</v>
      </c>
    </row>
    <row r="77" spans="1:6" ht="12.75">
      <c r="A77" t="s">
        <v>191</v>
      </c>
      <c r="B77" s="31" t="s">
        <v>192</v>
      </c>
      <c r="C77">
        <v>30</v>
      </c>
      <c r="D77">
        <v>20</v>
      </c>
      <c r="E77">
        <v>20</v>
      </c>
      <c r="F77">
        <v>70</v>
      </c>
    </row>
    <row r="78" spans="1:6" ht="12.75">
      <c r="A78" t="s">
        <v>193</v>
      </c>
      <c r="B78" s="31" t="s">
        <v>194</v>
      </c>
      <c r="C78">
        <v>5</v>
      </c>
      <c r="D78">
        <v>5</v>
      </c>
      <c r="E78">
        <v>0</v>
      </c>
      <c r="F78">
        <v>10</v>
      </c>
    </row>
    <row r="79" spans="1:6" ht="12.75">
      <c r="A79" t="s">
        <v>195</v>
      </c>
      <c r="B79" s="31" t="s">
        <v>196</v>
      </c>
      <c r="C79">
        <v>10</v>
      </c>
      <c r="D79">
        <v>5</v>
      </c>
      <c r="E79">
        <v>5</v>
      </c>
      <c r="F79">
        <v>20</v>
      </c>
    </row>
    <row r="80" spans="1:6" ht="12.75">
      <c r="A80" t="s">
        <v>197</v>
      </c>
      <c r="B80" s="31" t="s">
        <v>198</v>
      </c>
      <c r="C80">
        <v>110</v>
      </c>
      <c r="D80">
        <v>0</v>
      </c>
      <c r="E80">
        <v>5</v>
      </c>
      <c r="F80">
        <v>115</v>
      </c>
    </row>
    <row r="81" spans="1:6" ht="12.75">
      <c r="A81" t="s">
        <v>199</v>
      </c>
      <c r="B81" s="31" t="s">
        <v>200</v>
      </c>
      <c r="C81">
        <v>50</v>
      </c>
      <c r="D81">
        <v>10</v>
      </c>
      <c r="E81">
        <v>0</v>
      </c>
      <c r="F81">
        <v>60</v>
      </c>
    </row>
    <row r="82" spans="1:6" ht="12.75">
      <c r="A82" t="s">
        <v>201</v>
      </c>
      <c r="B82" s="31" t="s">
        <v>202</v>
      </c>
      <c r="C82">
        <v>105</v>
      </c>
      <c r="D82">
        <v>15</v>
      </c>
      <c r="E82">
        <v>5</v>
      </c>
      <c r="F82">
        <v>125</v>
      </c>
    </row>
    <row r="83" spans="1:6" ht="12.75">
      <c r="A83" t="s">
        <v>203</v>
      </c>
      <c r="B83" s="31" t="s">
        <v>204</v>
      </c>
      <c r="C83">
        <v>3325</v>
      </c>
      <c r="D83">
        <v>1140</v>
      </c>
      <c r="E83">
        <v>500</v>
      </c>
      <c r="F83">
        <v>4980</v>
      </c>
    </row>
    <row r="84" spans="1:6" ht="12.75">
      <c r="A84" t="s">
        <v>205</v>
      </c>
      <c r="B84" s="31" t="s">
        <v>206</v>
      </c>
      <c r="C84">
        <v>35</v>
      </c>
      <c r="D84">
        <v>15</v>
      </c>
      <c r="E84">
        <v>0</v>
      </c>
      <c r="F84">
        <v>50</v>
      </c>
    </row>
    <row r="85" spans="1:6" ht="12.75">
      <c r="A85" t="s">
        <v>207</v>
      </c>
      <c r="B85" s="31" t="s">
        <v>208</v>
      </c>
      <c r="C85">
        <v>40</v>
      </c>
      <c r="D85">
        <v>0</v>
      </c>
      <c r="E85">
        <v>0</v>
      </c>
      <c r="F85">
        <v>40</v>
      </c>
    </row>
    <row r="86" spans="1:6" ht="12.75">
      <c r="A86" t="s">
        <v>209</v>
      </c>
      <c r="B86" s="31" t="s">
        <v>210</v>
      </c>
      <c r="C86">
        <v>2805</v>
      </c>
      <c r="D86">
        <v>195</v>
      </c>
      <c r="E86">
        <v>415</v>
      </c>
      <c r="F86">
        <v>3420</v>
      </c>
    </row>
    <row r="87" spans="1:6" ht="12.75">
      <c r="A87" t="s">
        <v>211</v>
      </c>
      <c r="B87" s="31" t="s">
        <v>212</v>
      </c>
      <c r="C87">
        <v>200</v>
      </c>
      <c r="D87">
        <v>110</v>
      </c>
      <c r="E87">
        <v>5</v>
      </c>
      <c r="F87">
        <v>315</v>
      </c>
    </row>
    <row r="88" spans="1:6" ht="12.75">
      <c r="A88" t="s">
        <v>213</v>
      </c>
      <c r="B88" s="31" t="s">
        <v>214</v>
      </c>
      <c r="C88">
        <v>90</v>
      </c>
      <c r="D88">
        <v>40</v>
      </c>
      <c r="E88">
        <v>10</v>
      </c>
      <c r="F88">
        <v>140</v>
      </c>
    </row>
    <row r="89" spans="1:6" ht="12.75">
      <c r="A89" t="s">
        <v>215</v>
      </c>
      <c r="B89" s="31" t="s">
        <v>216</v>
      </c>
      <c r="C89">
        <v>5</v>
      </c>
      <c r="D89">
        <v>0</v>
      </c>
      <c r="E89">
        <v>0</v>
      </c>
      <c r="F89">
        <v>5</v>
      </c>
    </row>
    <row r="90" spans="1:6" ht="12.75">
      <c r="A90" t="s">
        <v>217</v>
      </c>
      <c r="B90" s="31" t="s">
        <v>218</v>
      </c>
      <c r="C90">
        <v>285</v>
      </c>
      <c r="D90">
        <v>105</v>
      </c>
      <c r="E90">
        <v>50</v>
      </c>
      <c r="F90">
        <v>440</v>
      </c>
    </row>
    <row r="91" spans="1:6" ht="12.75">
      <c r="A91" t="s">
        <v>219</v>
      </c>
      <c r="B91" s="31" t="s">
        <v>220</v>
      </c>
      <c r="C91">
        <v>2920</v>
      </c>
      <c r="D91">
        <v>1320</v>
      </c>
      <c r="E91">
        <v>255</v>
      </c>
      <c r="F91">
        <v>4500</v>
      </c>
    </row>
    <row r="92" spans="1:6" ht="12.75">
      <c r="A92" t="s">
        <v>221</v>
      </c>
      <c r="B92" s="31" t="s">
        <v>222</v>
      </c>
      <c r="C92">
        <v>345</v>
      </c>
      <c r="D92">
        <v>20</v>
      </c>
      <c r="E92">
        <v>20</v>
      </c>
      <c r="F92">
        <v>385</v>
      </c>
    </row>
    <row r="93" spans="1:6" ht="12.75">
      <c r="A93" t="s">
        <v>223</v>
      </c>
      <c r="B93" s="31" t="s">
        <v>224</v>
      </c>
      <c r="C93">
        <v>1550</v>
      </c>
      <c r="D93">
        <v>990</v>
      </c>
      <c r="E93">
        <v>360</v>
      </c>
      <c r="F93">
        <v>2905</v>
      </c>
    </row>
    <row r="94" spans="1:6" ht="12.75">
      <c r="A94" t="s">
        <v>225</v>
      </c>
      <c r="B94" s="31" t="s">
        <v>226</v>
      </c>
      <c r="C94">
        <v>230</v>
      </c>
      <c r="D94">
        <v>125</v>
      </c>
      <c r="E94">
        <v>35</v>
      </c>
      <c r="F94">
        <v>390</v>
      </c>
    </row>
    <row r="95" spans="1:6" ht="12.75">
      <c r="A95" t="s">
        <v>227</v>
      </c>
      <c r="B95" s="31" t="s">
        <v>228</v>
      </c>
      <c r="C95">
        <v>275</v>
      </c>
      <c r="D95">
        <v>20</v>
      </c>
      <c r="E95">
        <v>45</v>
      </c>
      <c r="F95">
        <v>340</v>
      </c>
    </row>
    <row r="96" spans="1:6" ht="12.75">
      <c r="A96" t="s">
        <v>229</v>
      </c>
      <c r="B96" s="31" t="s">
        <v>230</v>
      </c>
      <c r="C96">
        <v>5</v>
      </c>
      <c r="D96">
        <v>0</v>
      </c>
      <c r="E96">
        <v>0</v>
      </c>
      <c r="F96">
        <v>5</v>
      </c>
    </row>
    <row r="97" spans="1:6" ht="12.75">
      <c r="A97" t="s">
        <v>231</v>
      </c>
      <c r="B97" s="31" t="s">
        <v>232</v>
      </c>
      <c r="C97">
        <v>2065</v>
      </c>
      <c r="D97">
        <v>285</v>
      </c>
      <c r="E97">
        <v>80</v>
      </c>
      <c r="F97">
        <v>2430</v>
      </c>
    </row>
    <row r="98" spans="1:6" ht="12.75">
      <c r="A98" t="s">
        <v>233</v>
      </c>
      <c r="B98" s="31" t="s">
        <v>234</v>
      </c>
      <c r="C98">
        <v>1020</v>
      </c>
      <c r="D98">
        <v>790</v>
      </c>
      <c r="E98">
        <v>185</v>
      </c>
      <c r="F98">
        <v>2000</v>
      </c>
    </row>
    <row r="99" spans="1:6" ht="12.75">
      <c r="A99" t="s">
        <v>235</v>
      </c>
      <c r="B99" s="31" t="s">
        <v>236</v>
      </c>
      <c r="C99">
        <v>220</v>
      </c>
      <c r="D99">
        <v>55</v>
      </c>
      <c r="E99">
        <v>20</v>
      </c>
      <c r="F99">
        <v>295</v>
      </c>
    </row>
    <row r="100" spans="1:6" ht="12.75">
      <c r="A100" t="s">
        <v>237</v>
      </c>
      <c r="B100" s="31" t="s">
        <v>238</v>
      </c>
      <c r="C100">
        <v>2400</v>
      </c>
      <c r="D100">
        <v>360</v>
      </c>
      <c r="E100">
        <v>75</v>
      </c>
      <c r="F100">
        <v>2835</v>
      </c>
    </row>
    <row r="101" spans="1:6" ht="12.75">
      <c r="A101" t="s">
        <v>239</v>
      </c>
      <c r="B101" s="31" t="s">
        <v>240</v>
      </c>
      <c r="C101">
        <v>2115</v>
      </c>
      <c r="D101">
        <v>515</v>
      </c>
      <c r="E101">
        <v>230</v>
      </c>
      <c r="F101">
        <v>2860</v>
      </c>
    </row>
    <row r="102" spans="1:6" ht="12.75">
      <c r="A102" t="s">
        <v>241</v>
      </c>
      <c r="B102" s="31" t="s">
        <v>242</v>
      </c>
      <c r="C102">
        <v>40</v>
      </c>
      <c r="D102">
        <v>5</v>
      </c>
      <c r="E102">
        <v>0</v>
      </c>
      <c r="F102">
        <v>45</v>
      </c>
    </row>
    <row r="103" spans="1:6" ht="12.75">
      <c r="A103" t="s">
        <v>243</v>
      </c>
      <c r="B103" s="31" t="s">
        <v>244</v>
      </c>
      <c r="C103">
        <v>1460</v>
      </c>
      <c r="D103">
        <v>190</v>
      </c>
      <c r="E103">
        <v>415</v>
      </c>
      <c r="F103">
        <v>2065</v>
      </c>
    </row>
    <row r="104" spans="1:6" ht="12.75">
      <c r="A104" t="s">
        <v>245</v>
      </c>
      <c r="B104" s="31" t="s">
        <v>246</v>
      </c>
      <c r="C104">
        <v>10</v>
      </c>
      <c r="D104">
        <v>0</v>
      </c>
      <c r="E104">
        <v>0</v>
      </c>
      <c r="F104">
        <v>10</v>
      </c>
    </row>
    <row r="105" spans="1:6" ht="12.75">
      <c r="A105" t="s">
        <v>247</v>
      </c>
      <c r="B105" s="31" t="s">
        <v>248</v>
      </c>
      <c r="C105">
        <v>1480</v>
      </c>
      <c r="D105">
        <v>1010</v>
      </c>
      <c r="E105">
        <v>40</v>
      </c>
      <c r="F105">
        <v>2530</v>
      </c>
    </row>
    <row r="106" spans="1:6" ht="12.75">
      <c r="A106" t="s">
        <v>249</v>
      </c>
      <c r="B106" s="31" t="s">
        <v>250</v>
      </c>
      <c r="C106">
        <v>35</v>
      </c>
      <c r="D106">
        <v>25</v>
      </c>
      <c r="E106">
        <v>0</v>
      </c>
      <c r="F106">
        <v>60</v>
      </c>
    </row>
    <row r="107" spans="1:6" ht="12.75">
      <c r="A107" t="s">
        <v>251</v>
      </c>
      <c r="B107" s="31" t="s">
        <v>252</v>
      </c>
      <c r="C107">
        <v>20</v>
      </c>
      <c r="D107">
        <v>5</v>
      </c>
      <c r="E107">
        <v>0</v>
      </c>
      <c r="F107">
        <v>25</v>
      </c>
    </row>
    <row r="108" spans="1:6" ht="12.75">
      <c r="A108" t="s">
        <v>253</v>
      </c>
      <c r="B108" s="31" t="s">
        <v>254</v>
      </c>
      <c r="C108">
        <v>730</v>
      </c>
      <c r="D108">
        <v>295</v>
      </c>
      <c r="E108">
        <v>85</v>
      </c>
      <c r="F108">
        <v>1110</v>
      </c>
    </row>
    <row r="109" spans="1:6" ht="12.75">
      <c r="A109" t="s">
        <v>255</v>
      </c>
      <c r="B109" s="31" t="s">
        <v>256</v>
      </c>
      <c r="C109">
        <v>15</v>
      </c>
      <c r="D109">
        <v>0</v>
      </c>
      <c r="E109">
        <v>0</v>
      </c>
      <c r="F109">
        <v>15</v>
      </c>
    </row>
    <row r="110" spans="1:6" ht="12.75">
      <c r="A110" t="s">
        <v>257</v>
      </c>
      <c r="B110" s="31" t="s">
        <v>258</v>
      </c>
      <c r="C110">
        <v>140</v>
      </c>
      <c r="D110">
        <v>25</v>
      </c>
      <c r="E110">
        <v>15</v>
      </c>
      <c r="F110">
        <v>180</v>
      </c>
    </row>
    <row r="111" spans="1:6" ht="12.75">
      <c r="A111" t="s">
        <v>259</v>
      </c>
      <c r="B111" s="31" t="s">
        <v>260</v>
      </c>
      <c r="C111">
        <v>405</v>
      </c>
      <c r="D111">
        <v>115</v>
      </c>
      <c r="E111">
        <v>25</v>
      </c>
      <c r="F111">
        <v>545</v>
      </c>
    </row>
    <row r="112" spans="1:6" ht="12.75">
      <c r="A112" t="s">
        <v>261</v>
      </c>
      <c r="B112" s="31" t="s">
        <v>262</v>
      </c>
      <c r="C112">
        <v>3285</v>
      </c>
      <c r="D112">
        <v>440</v>
      </c>
      <c r="E112">
        <v>400</v>
      </c>
      <c r="F112">
        <v>4125</v>
      </c>
    </row>
    <row r="113" spans="1:6" ht="12.75">
      <c r="A113" t="s">
        <v>263</v>
      </c>
      <c r="B113" s="31" t="s">
        <v>264</v>
      </c>
      <c r="C113">
        <v>715</v>
      </c>
      <c r="D113">
        <v>340</v>
      </c>
      <c r="E113">
        <v>65</v>
      </c>
      <c r="F113">
        <v>1120</v>
      </c>
    </row>
    <row r="114" spans="1:6" ht="12.75">
      <c r="A114" t="s">
        <v>265</v>
      </c>
      <c r="B114" s="31" t="s">
        <v>266</v>
      </c>
      <c r="C114">
        <v>700</v>
      </c>
      <c r="D114">
        <v>170</v>
      </c>
      <c r="E114">
        <v>35</v>
      </c>
      <c r="F114">
        <v>905</v>
      </c>
    </row>
    <row r="115" spans="1:6" ht="12.75">
      <c r="A115" t="s">
        <v>267</v>
      </c>
      <c r="B115" s="31" t="s">
        <v>268</v>
      </c>
      <c r="C115">
        <v>55</v>
      </c>
      <c r="D115">
        <v>0</v>
      </c>
      <c r="E115">
        <v>5</v>
      </c>
      <c r="F115">
        <v>60</v>
      </c>
    </row>
    <row r="116" spans="1:6" ht="12.75">
      <c r="A116" t="s">
        <v>269</v>
      </c>
      <c r="B116" s="31" t="s">
        <v>270</v>
      </c>
      <c r="C116">
        <v>140</v>
      </c>
      <c r="D116">
        <v>35</v>
      </c>
      <c r="E116">
        <v>0</v>
      </c>
      <c r="F116">
        <v>175</v>
      </c>
    </row>
    <row r="117" spans="1:6" ht="12.75">
      <c r="A117" t="s">
        <v>271</v>
      </c>
      <c r="B117" s="31" t="s">
        <v>272</v>
      </c>
      <c r="C117">
        <v>5</v>
      </c>
      <c r="D117">
        <v>0</v>
      </c>
      <c r="E117">
        <v>0</v>
      </c>
      <c r="F117">
        <v>5</v>
      </c>
    </row>
    <row r="118" spans="1:6" ht="12.75">
      <c r="A118" t="s">
        <v>273</v>
      </c>
      <c r="B118" s="31" t="s">
        <v>274</v>
      </c>
      <c r="C118">
        <v>10</v>
      </c>
      <c r="D118">
        <v>0</v>
      </c>
      <c r="E118">
        <v>0</v>
      </c>
      <c r="F118">
        <v>10</v>
      </c>
    </row>
    <row r="119" spans="2:6" ht="12.75">
      <c r="B119" s="31" t="s">
        <v>275</v>
      </c>
      <c r="C119">
        <v>93755</v>
      </c>
      <c r="D119">
        <v>26160</v>
      </c>
      <c r="E119">
        <v>8935</v>
      </c>
      <c r="F119">
        <v>128940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B1">
      <selection activeCell="S1" sqref="S1"/>
    </sheetView>
  </sheetViews>
  <sheetFormatPr defaultColWidth="9.140625" defaultRowHeight="12.75"/>
  <cols>
    <col min="1" max="1" width="10.57421875" style="0" hidden="1" customWidth="1"/>
    <col min="2" max="7" width="10.57421875" style="0" customWidth="1"/>
    <col min="8" max="18" width="10.57421875" style="0" hidden="1" customWidth="1"/>
    <col min="19" max="16384" width="11.57421875" style="0" customWidth="1"/>
  </cols>
  <sheetData>
    <row r="1" spans="1:18" ht="15">
      <c r="A1" s="32" t="s">
        <v>38</v>
      </c>
      <c r="B1" s="30" t="s">
        <v>276</v>
      </c>
      <c r="C1" s="30" t="s">
        <v>277</v>
      </c>
      <c r="D1" s="30" t="s">
        <v>278</v>
      </c>
      <c r="E1" s="30" t="s">
        <v>279</v>
      </c>
      <c r="F1" s="30" t="s">
        <v>280</v>
      </c>
      <c r="G1" s="30" t="s">
        <v>281</v>
      </c>
      <c r="H1" s="30" t="s">
        <v>282</v>
      </c>
      <c r="I1" s="30" t="s">
        <v>283</v>
      </c>
      <c r="J1" s="30" t="s">
        <v>284</v>
      </c>
      <c r="K1" s="30" t="s">
        <v>285</v>
      </c>
      <c r="L1" s="30" t="s">
        <v>1</v>
      </c>
      <c r="M1" s="30" t="s">
        <v>279</v>
      </c>
      <c r="N1" s="30" t="s">
        <v>286</v>
      </c>
      <c r="O1" s="30" t="s">
        <v>287</v>
      </c>
      <c r="P1" s="30" t="s">
        <v>288</v>
      </c>
      <c r="Q1" s="30" t="s">
        <v>280</v>
      </c>
      <c r="R1" s="33" t="s">
        <v>281</v>
      </c>
    </row>
    <row r="2" spans="1:18" ht="15">
      <c r="A2" t="s">
        <v>41</v>
      </c>
      <c r="B2" s="31" t="s">
        <v>42</v>
      </c>
      <c r="C2" s="31">
        <v>425</v>
      </c>
      <c r="D2" s="31">
        <v>4235</v>
      </c>
      <c r="E2" s="31">
        <v>3070</v>
      </c>
      <c r="F2" s="31">
        <v>7730</v>
      </c>
      <c r="G2" s="34">
        <f aca="true" t="shared" si="0" ref="G2:G33">1-E2/F2</f>
        <v>0.6028460543337646</v>
      </c>
      <c r="H2" s="35">
        <v>255</v>
      </c>
      <c r="I2" s="35">
        <v>510</v>
      </c>
      <c r="J2" s="35">
        <v>180</v>
      </c>
      <c r="K2" s="35">
        <v>945</v>
      </c>
      <c r="L2" s="34">
        <f aca="true" t="shared" si="1" ref="L2:L7">1-J2/K2</f>
        <v>0.8095238095238095</v>
      </c>
      <c r="M2" s="35">
        <v>3250</v>
      </c>
      <c r="N2" s="35">
        <v>680</v>
      </c>
      <c r="O2" s="35">
        <v>4745</v>
      </c>
      <c r="P2" s="35">
        <v>0</v>
      </c>
      <c r="Q2" s="35">
        <v>8675</v>
      </c>
      <c r="R2" s="34">
        <f aca="true" t="shared" si="2" ref="R2:R33">1-M2/Q2</f>
        <v>0.6253602305475504</v>
      </c>
    </row>
    <row r="3" spans="1:18" ht="15">
      <c r="A3" t="s">
        <v>43</v>
      </c>
      <c r="B3" s="31" t="s">
        <v>44</v>
      </c>
      <c r="C3" s="31">
        <v>10</v>
      </c>
      <c r="D3" s="31">
        <v>0</v>
      </c>
      <c r="E3" s="31">
        <v>15</v>
      </c>
      <c r="F3" s="31">
        <v>25</v>
      </c>
      <c r="G3" s="34">
        <f t="shared" si="0"/>
        <v>0.4</v>
      </c>
      <c r="H3" s="35">
        <v>5</v>
      </c>
      <c r="I3" s="35">
        <v>0</v>
      </c>
      <c r="J3" s="35">
        <v>10</v>
      </c>
      <c r="K3" s="35">
        <v>15</v>
      </c>
      <c r="L3" s="34">
        <f t="shared" si="1"/>
        <v>0.33333333333333337</v>
      </c>
      <c r="M3" s="35">
        <v>25</v>
      </c>
      <c r="N3" s="35">
        <v>15</v>
      </c>
      <c r="O3" s="35">
        <v>0</v>
      </c>
      <c r="P3" s="35">
        <v>0</v>
      </c>
      <c r="Q3" s="35">
        <v>40</v>
      </c>
      <c r="R3" s="34">
        <f t="shared" si="2"/>
        <v>0.375</v>
      </c>
    </row>
    <row r="4" spans="1:18" ht="15">
      <c r="A4" t="s">
        <v>45</v>
      </c>
      <c r="B4" s="31" t="s">
        <v>46</v>
      </c>
      <c r="C4" s="31">
        <v>105</v>
      </c>
      <c r="D4" s="31">
        <v>355</v>
      </c>
      <c r="E4" s="31">
        <v>7125</v>
      </c>
      <c r="F4" s="31">
        <v>7585</v>
      </c>
      <c r="G4" s="34">
        <f t="shared" si="0"/>
        <v>0.060646011865524097</v>
      </c>
      <c r="H4" s="35">
        <v>75</v>
      </c>
      <c r="I4" s="35">
        <v>280</v>
      </c>
      <c r="J4" s="35">
        <v>3080</v>
      </c>
      <c r="K4" s="35">
        <v>3435</v>
      </c>
      <c r="L4" s="34">
        <f t="shared" si="1"/>
        <v>0.10334788937409023</v>
      </c>
      <c r="M4" s="35">
        <v>10205</v>
      </c>
      <c r="N4" s="35">
        <v>180</v>
      </c>
      <c r="O4" s="35">
        <v>635</v>
      </c>
      <c r="P4" s="35">
        <v>0</v>
      </c>
      <c r="Q4" s="35">
        <v>11020</v>
      </c>
      <c r="R4" s="34">
        <f t="shared" si="2"/>
        <v>0.07395644283121594</v>
      </c>
    </row>
    <row r="5" spans="1:18" ht="15">
      <c r="A5" t="s">
        <v>47</v>
      </c>
      <c r="B5" s="31" t="s">
        <v>48</v>
      </c>
      <c r="C5" s="31">
        <v>95</v>
      </c>
      <c r="D5" s="31">
        <v>75</v>
      </c>
      <c r="E5" s="31">
        <v>1970</v>
      </c>
      <c r="F5" s="31">
        <v>2140</v>
      </c>
      <c r="G5" s="34">
        <f t="shared" si="0"/>
        <v>0.07943925233644855</v>
      </c>
      <c r="H5" s="35">
        <v>65</v>
      </c>
      <c r="I5" s="35">
        <v>75</v>
      </c>
      <c r="J5" s="35">
        <v>380</v>
      </c>
      <c r="K5" s="35">
        <v>520</v>
      </c>
      <c r="L5" s="34">
        <f t="shared" si="1"/>
        <v>0.2692307692307693</v>
      </c>
      <c r="M5" s="35">
        <v>2350</v>
      </c>
      <c r="N5" s="35">
        <v>160</v>
      </c>
      <c r="O5" s="35">
        <v>150</v>
      </c>
      <c r="P5" s="35">
        <v>0</v>
      </c>
      <c r="Q5" s="35">
        <v>2660</v>
      </c>
      <c r="R5" s="34">
        <f t="shared" si="2"/>
        <v>0.11654135338345861</v>
      </c>
    </row>
    <row r="6" spans="1:18" ht="15">
      <c r="A6" t="s">
        <v>49</v>
      </c>
      <c r="B6" s="31" t="s">
        <v>50</v>
      </c>
      <c r="C6" s="31">
        <v>30</v>
      </c>
      <c r="D6" s="31">
        <v>40</v>
      </c>
      <c r="E6" s="31">
        <v>510</v>
      </c>
      <c r="F6" s="31">
        <v>580</v>
      </c>
      <c r="G6" s="34">
        <f t="shared" si="0"/>
        <v>0.12068965517241381</v>
      </c>
      <c r="H6" s="35">
        <v>120</v>
      </c>
      <c r="I6" s="35">
        <v>40</v>
      </c>
      <c r="J6" s="35">
        <v>270</v>
      </c>
      <c r="K6" s="35">
        <v>430</v>
      </c>
      <c r="L6" s="34">
        <f t="shared" si="1"/>
        <v>0.37209302325581395</v>
      </c>
      <c r="M6" s="35">
        <v>780</v>
      </c>
      <c r="N6" s="35">
        <v>150</v>
      </c>
      <c r="O6" s="35">
        <v>80</v>
      </c>
      <c r="P6" s="35">
        <v>0</v>
      </c>
      <c r="Q6" s="35">
        <v>1010</v>
      </c>
      <c r="R6" s="34">
        <f t="shared" si="2"/>
        <v>0.2277227722772277</v>
      </c>
    </row>
    <row r="7" spans="1:18" ht="15">
      <c r="A7" t="s">
        <v>51</v>
      </c>
      <c r="B7" s="31" t="s">
        <v>52</v>
      </c>
      <c r="C7" s="31">
        <v>50</v>
      </c>
      <c r="D7" s="31">
        <v>0</v>
      </c>
      <c r="E7" s="31">
        <v>305</v>
      </c>
      <c r="F7" s="31">
        <v>355</v>
      </c>
      <c r="G7" s="34">
        <f t="shared" si="0"/>
        <v>0.14084507042253525</v>
      </c>
      <c r="H7" s="35">
        <v>0</v>
      </c>
      <c r="I7" s="35">
        <v>0</v>
      </c>
      <c r="J7" s="35">
        <v>5</v>
      </c>
      <c r="K7" s="35">
        <v>5</v>
      </c>
      <c r="L7" s="34">
        <f t="shared" si="1"/>
        <v>0</v>
      </c>
      <c r="M7" s="35">
        <v>310</v>
      </c>
      <c r="N7" s="35">
        <v>50</v>
      </c>
      <c r="O7" s="35">
        <v>0</v>
      </c>
      <c r="P7" s="35">
        <v>0</v>
      </c>
      <c r="Q7" s="35">
        <v>360</v>
      </c>
      <c r="R7" s="34">
        <f t="shared" si="2"/>
        <v>0.13888888888888884</v>
      </c>
    </row>
    <row r="8" spans="1:18" ht="15">
      <c r="A8" t="s">
        <v>53</v>
      </c>
      <c r="B8" s="31" t="s">
        <v>54</v>
      </c>
      <c r="C8" s="31">
        <v>5</v>
      </c>
      <c r="D8" s="31">
        <v>0</v>
      </c>
      <c r="E8" s="31">
        <v>0</v>
      </c>
      <c r="F8" s="31">
        <v>5</v>
      </c>
      <c r="G8" s="34">
        <f t="shared" si="0"/>
        <v>1</v>
      </c>
      <c r="H8" s="35">
        <v>0</v>
      </c>
      <c r="I8" s="35">
        <v>0</v>
      </c>
      <c r="J8" s="35">
        <v>0</v>
      </c>
      <c r="K8" s="35">
        <v>0</v>
      </c>
      <c r="L8" s="34"/>
      <c r="M8" s="35">
        <v>0</v>
      </c>
      <c r="N8" s="35">
        <v>5</v>
      </c>
      <c r="O8" s="35">
        <v>0</v>
      </c>
      <c r="P8" s="35">
        <v>0</v>
      </c>
      <c r="Q8" s="35">
        <v>5</v>
      </c>
      <c r="R8" s="34">
        <f t="shared" si="2"/>
        <v>1</v>
      </c>
    </row>
    <row r="9" spans="1:18" ht="15">
      <c r="A9" t="s">
        <v>57</v>
      </c>
      <c r="B9" s="31" t="s">
        <v>58</v>
      </c>
      <c r="C9" s="31">
        <v>15</v>
      </c>
      <c r="D9" s="31">
        <v>60</v>
      </c>
      <c r="E9" s="31">
        <v>1310</v>
      </c>
      <c r="F9" s="31">
        <v>1385</v>
      </c>
      <c r="G9" s="34">
        <f t="shared" si="0"/>
        <v>0.054151624548736454</v>
      </c>
      <c r="H9" s="35">
        <v>35</v>
      </c>
      <c r="I9" s="35">
        <v>20</v>
      </c>
      <c r="J9" s="35">
        <v>515</v>
      </c>
      <c r="K9" s="35">
        <v>570</v>
      </c>
      <c r="L9" s="34">
        <f aca="true" t="shared" si="3" ref="L9:L40">1-J9/K9</f>
        <v>0.0964912280701754</v>
      </c>
      <c r="M9" s="35">
        <v>1825</v>
      </c>
      <c r="N9" s="35">
        <v>50</v>
      </c>
      <c r="O9" s="35">
        <v>80</v>
      </c>
      <c r="P9" s="35">
        <v>0</v>
      </c>
      <c r="Q9" s="35">
        <v>1955</v>
      </c>
      <c r="R9" s="34">
        <f t="shared" si="2"/>
        <v>0.06649616368286448</v>
      </c>
    </row>
    <row r="10" spans="1:18" ht="15">
      <c r="A10" t="s">
        <v>59</v>
      </c>
      <c r="B10" s="31" t="s">
        <v>60</v>
      </c>
      <c r="C10" s="31">
        <v>30</v>
      </c>
      <c r="D10" s="31">
        <v>10</v>
      </c>
      <c r="E10" s="31">
        <v>180</v>
      </c>
      <c r="F10" s="31">
        <v>220</v>
      </c>
      <c r="G10" s="34">
        <f t="shared" si="0"/>
        <v>0.18181818181818177</v>
      </c>
      <c r="H10" s="35">
        <v>70</v>
      </c>
      <c r="I10" s="35">
        <v>10</v>
      </c>
      <c r="J10" s="35">
        <v>70</v>
      </c>
      <c r="K10" s="35">
        <v>150</v>
      </c>
      <c r="L10" s="34">
        <f t="shared" si="3"/>
        <v>0.5333333333333333</v>
      </c>
      <c r="M10" s="35">
        <v>250</v>
      </c>
      <c r="N10" s="35">
        <v>100</v>
      </c>
      <c r="O10" s="35">
        <v>20</v>
      </c>
      <c r="P10" s="35">
        <v>0</v>
      </c>
      <c r="Q10" s="35">
        <v>370</v>
      </c>
      <c r="R10" s="34">
        <f t="shared" si="2"/>
        <v>0.32432432432432434</v>
      </c>
    </row>
    <row r="11" spans="1:18" ht="15">
      <c r="A11" t="s">
        <v>61</v>
      </c>
      <c r="B11" s="31" t="s">
        <v>62</v>
      </c>
      <c r="C11" s="31">
        <v>155</v>
      </c>
      <c r="D11" s="31">
        <v>130</v>
      </c>
      <c r="E11" s="31">
        <v>3395</v>
      </c>
      <c r="F11" s="31">
        <v>3680</v>
      </c>
      <c r="G11" s="34">
        <f t="shared" si="0"/>
        <v>0.07744565217391308</v>
      </c>
      <c r="H11" s="35">
        <v>110</v>
      </c>
      <c r="I11" s="35">
        <v>30</v>
      </c>
      <c r="J11" s="35">
        <v>270</v>
      </c>
      <c r="K11" s="35">
        <v>410</v>
      </c>
      <c r="L11" s="34">
        <f t="shared" si="3"/>
        <v>0.3414634146341463</v>
      </c>
      <c r="M11" s="35">
        <v>3665</v>
      </c>
      <c r="N11" s="35">
        <v>265</v>
      </c>
      <c r="O11" s="35">
        <v>160</v>
      </c>
      <c r="P11" s="35">
        <v>0</v>
      </c>
      <c r="Q11" s="35">
        <v>4090</v>
      </c>
      <c r="R11" s="34">
        <f t="shared" si="2"/>
        <v>0.10391198044009775</v>
      </c>
    </row>
    <row r="12" spans="1:18" ht="15">
      <c r="A12" t="s">
        <v>63</v>
      </c>
      <c r="B12" s="31" t="s">
        <v>64</v>
      </c>
      <c r="C12" s="31">
        <v>15</v>
      </c>
      <c r="D12" s="31">
        <v>5</v>
      </c>
      <c r="E12" s="31">
        <v>60</v>
      </c>
      <c r="F12" s="31">
        <v>80</v>
      </c>
      <c r="G12" s="34">
        <f t="shared" si="0"/>
        <v>0.25</v>
      </c>
      <c r="H12" s="35">
        <v>5</v>
      </c>
      <c r="I12" s="35">
        <v>0</v>
      </c>
      <c r="J12" s="35">
        <v>15</v>
      </c>
      <c r="K12" s="35">
        <v>20</v>
      </c>
      <c r="L12" s="34">
        <f t="shared" si="3"/>
        <v>0.25</v>
      </c>
      <c r="M12" s="35">
        <v>75</v>
      </c>
      <c r="N12" s="35">
        <v>20</v>
      </c>
      <c r="O12" s="35">
        <v>5</v>
      </c>
      <c r="P12" s="35">
        <v>0</v>
      </c>
      <c r="Q12" s="35">
        <v>100</v>
      </c>
      <c r="R12" s="34">
        <f t="shared" si="2"/>
        <v>0.25</v>
      </c>
    </row>
    <row r="13" spans="1:18" ht="15">
      <c r="A13" t="s">
        <v>67</v>
      </c>
      <c r="B13" s="31" t="s">
        <v>68</v>
      </c>
      <c r="C13" s="31">
        <v>5</v>
      </c>
      <c r="D13" s="31">
        <v>0</v>
      </c>
      <c r="E13" s="31">
        <v>35</v>
      </c>
      <c r="F13" s="31">
        <v>40</v>
      </c>
      <c r="G13" s="34">
        <f t="shared" si="0"/>
        <v>0.125</v>
      </c>
      <c r="H13" s="35">
        <v>10</v>
      </c>
      <c r="I13" s="35">
        <v>0</v>
      </c>
      <c r="J13" s="35">
        <v>20</v>
      </c>
      <c r="K13" s="35">
        <v>30</v>
      </c>
      <c r="L13" s="34">
        <f t="shared" si="3"/>
        <v>0.33333333333333337</v>
      </c>
      <c r="M13" s="35">
        <v>55</v>
      </c>
      <c r="N13" s="35">
        <v>15</v>
      </c>
      <c r="O13" s="35">
        <v>0</v>
      </c>
      <c r="P13" s="35">
        <v>0</v>
      </c>
      <c r="Q13" s="35">
        <v>70</v>
      </c>
      <c r="R13" s="34">
        <f t="shared" si="2"/>
        <v>0.2142857142857143</v>
      </c>
    </row>
    <row r="14" spans="1:18" ht="15">
      <c r="A14" t="s">
        <v>69</v>
      </c>
      <c r="B14" s="31" t="s">
        <v>70</v>
      </c>
      <c r="C14" s="31">
        <v>0</v>
      </c>
      <c r="D14" s="31">
        <v>5</v>
      </c>
      <c r="E14" s="31">
        <v>15</v>
      </c>
      <c r="F14" s="31">
        <v>20</v>
      </c>
      <c r="G14" s="34">
        <f t="shared" si="0"/>
        <v>0.25</v>
      </c>
      <c r="H14" s="35">
        <v>0</v>
      </c>
      <c r="I14" s="35">
        <v>0</v>
      </c>
      <c r="J14" s="35">
        <v>5</v>
      </c>
      <c r="K14" s="35">
        <v>5</v>
      </c>
      <c r="L14" s="34">
        <f t="shared" si="3"/>
        <v>0</v>
      </c>
      <c r="M14" s="35">
        <v>20</v>
      </c>
      <c r="N14" s="35">
        <v>0</v>
      </c>
      <c r="O14" s="35">
        <v>5</v>
      </c>
      <c r="P14" s="35">
        <v>0</v>
      </c>
      <c r="Q14" s="35">
        <v>25</v>
      </c>
      <c r="R14" s="34">
        <f t="shared" si="2"/>
        <v>0.19999999999999996</v>
      </c>
    </row>
    <row r="15" spans="1:18" ht="15">
      <c r="A15" t="s">
        <v>71</v>
      </c>
      <c r="B15" s="31" t="s">
        <v>72</v>
      </c>
      <c r="C15" s="31">
        <v>15</v>
      </c>
      <c r="D15" s="31">
        <v>10</v>
      </c>
      <c r="E15" s="31">
        <v>380</v>
      </c>
      <c r="F15" s="31">
        <v>405</v>
      </c>
      <c r="G15" s="34">
        <f t="shared" si="0"/>
        <v>0.06172839506172845</v>
      </c>
      <c r="H15" s="35">
        <v>40</v>
      </c>
      <c r="I15" s="35">
        <v>15</v>
      </c>
      <c r="J15" s="35">
        <v>310</v>
      </c>
      <c r="K15" s="35">
        <v>365</v>
      </c>
      <c r="L15" s="34">
        <f t="shared" si="3"/>
        <v>0.15068493150684936</v>
      </c>
      <c r="M15" s="35">
        <v>690</v>
      </c>
      <c r="N15" s="35">
        <v>55</v>
      </c>
      <c r="O15" s="35">
        <v>25</v>
      </c>
      <c r="P15" s="35">
        <v>0</v>
      </c>
      <c r="Q15" s="35">
        <v>770</v>
      </c>
      <c r="R15" s="34">
        <f t="shared" si="2"/>
        <v>0.10389610389610393</v>
      </c>
    </row>
    <row r="16" spans="1:18" ht="15">
      <c r="A16" t="s">
        <v>73</v>
      </c>
      <c r="B16" s="31" t="s">
        <v>74</v>
      </c>
      <c r="C16" s="31">
        <v>5</v>
      </c>
      <c r="D16" s="31">
        <v>0</v>
      </c>
      <c r="E16" s="31">
        <v>45</v>
      </c>
      <c r="F16" s="31">
        <v>50</v>
      </c>
      <c r="G16" s="34">
        <f t="shared" si="0"/>
        <v>0.09999999999999998</v>
      </c>
      <c r="H16" s="35">
        <v>0</v>
      </c>
      <c r="I16" s="35">
        <v>0</v>
      </c>
      <c r="J16" s="35">
        <v>5</v>
      </c>
      <c r="K16" s="35">
        <v>5</v>
      </c>
      <c r="L16" s="34">
        <f t="shared" si="3"/>
        <v>0</v>
      </c>
      <c r="M16" s="35">
        <v>50</v>
      </c>
      <c r="N16" s="35">
        <v>5</v>
      </c>
      <c r="O16" s="35">
        <v>0</v>
      </c>
      <c r="P16" s="35">
        <v>0</v>
      </c>
      <c r="Q16" s="35">
        <v>55</v>
      </c>
      <c r="R16" s="34">
        <f t="shared" si="2"/>
        <v>0.09090909090909094</v>
      </c>
    </row>
    <row r="17" spans="1:18" ht="15">
      <c r="A17" t="s">
        <v>75</v>
      </c>
      <c r="B17" s="31" t="s">
        <v>76</v>
      </c>
      <c r="C17" s="31">
        <v>5</v>
      </c>
      <c r="D17" s="31">
        <v>5</v>
      </c>
      <c r="E17" s="31">
        <v>90</v>
      </c>
      <c r="F17" s="31">
        <v>100</v>
      </c>
      <c r="G17" s="34">
        <f t="shared" si="0"/>
        <v>0.09999999999999998</v>
      </c>
      <c r="H17" s="35">
        <v>10</v>
      </c>
      <c r="I17" s="35">
        <v>5</v>
      </c>
      <c r="J17" s="35">
        <v>5</v>
      </c>
      <c r="K17" s="35">
        <v>20</v>
      </c>
      <c r="L17" s="34">
        <f t="shared" si="3"/>
        <v>0.75</v>
      </c>
      <c r="M17" s="35">
        <v>95</v>
      </c>
      <c r="N17" s="35">
        <v>15</v>
      </c>
      <c r="O17" s="35">
        <v>10</v>
      </c>
      <c r="P17" s="35">
        <v>0</v>
      </c>
      <c r="Q17" s="35">
        <v>120</v>
      </c>
      <c r="R17" s="34">
        <f t="shared" si="2"/>
        <v>0.20833333333333337</v>
      </c>
    </row>
    <row r="18" spans="1:18" ht="15">
      <c r="A18" t="s">
        <v>77</v>
      </c>
      <c r="B18" s="31" t="s">
        <v>78</v>
      </c>
      <c r="C18" s="31">
        <v>215</v>
      </c>
      <c r="D18" s="31">
        <v>0</v>
      </c>
      <c r="E18" s="31">
        <v>105</v>
      </c>
      <c r="F18" s="31">
        <v>320</v>
      </c>
      <c r="G18" s="34">
        <f t="shared" si="0"/>
        <v>0.671875</v>
      </c>
      <c r="H18" s="35">
        <v>125</v>
      </c>
      <c r="I18" s="35">
        <v>5</v>
      </c>
      <c r="J18" s="35">
        <v>15</v>
      </c>
      <c r="K18" s="35">
        <v>145</v>
      </c>
      <c r="L18" s="34">
        <f t="shared" si="3"/>
        <v>0.896551724137931</v>
      </c>
      <c r="M18" s="35">
        <v>120</v>
      </c>
      <c r="N18" s="35">
        <v>340</v>
      </c>
      <c r="O18" s="35">
        <v>5</v>
      </c>
      <c r="P18" s="35">
        <v>0</v>
      </c>
      <c r="Q18" s="35">
        <v>465</v>
      </c>
      <c r="R18" s="34">
        <f t="shared" si="2"/>
        <v>0.7419354838709677</v>
      </c>
    </row>
    <row r="19" spans="1:18" ht="15">
      <c r="A19" t="s">
        <v>79</v>
      </c>
      <c r="B19" s="31" t="s">
        <v>80</v>
      </c>
      <c r="C19" s="31">
        <v>0</v>
      </c>
      <c r="D19" s="31">
        <v>0</v>
      </c>
      <c r="E19" s="31">
        <v>40</v>
      </c>
      <c r="F19" s="31">
        <v>40</v>
      </c>
      <c r="G19" s="34">
        <f t="shared" si="0"/>
        <v>0</v>
      </c>
      <c r="H19" s="35">
        <v>0</v>
      </c>
      <c r="I19" s="35">
        <v>0</v>
      </c>
      <c r="J19" s="35">
        <v>5</v>
      </c>
      <c r="K19" s="35">
        <v>5</v>
      </c>
      <c r="L19" s="34">
        <f t="shared" si="3"/>
        <v>0</v>
      </c>
      <c r="M19" s="35">
        <v>45</v>
      </c>
      <c r="N19" s="35">
        <v>0</v>
      </c>
      <c r="O19" s="35">
        <v>0</v>
      </c>
      <c r="P19" s="35">
        <v>0</v>
      </c>
      <c r="Q19" s="35">
        <v>45</v>
      </c>
      <c r="R19" s="34">
        <f t="shared" si="2"/>
        <v>0</v>
      </c>
    </row>
    <row r="20" spans="1:18" ht="15">
      <c r="A20" t="s">
        <v>81</v>
      </c>
      <c r="B20" s="31" t="s">
        <v>82</v>
      </c>
      <c r="C20" s="31">
        <v>95</v>
      </c>
      <c r="D20" s="31">
        <v>35</v>
      </c>
      <c r="E20" s="31">
        <v>405</v>
      </c>
      <c r="F20" s="31">
        <v>535</v>
      </c>
      <c r="G20" s="34">
        <f t="shared" si="0"/>
        <v>0.2429906542056075</v>
      </c>
      <c r="H20" s="35">
        <v>30</v>
      </c>
      <c r="I20" s="35">
        <v>20</v>
      </c>
      <c r="J20" s="35">
        <v>40</v>
      </c>
      <c r="K20" s="35">
        <v>90</v>
      </c>
      <c r="L20" s="34">
        <f t="shared" si="3"/>
        <v>0.5555555555555556</v>
      </c>
      <c r="M20" s="35">
        <v>445</v>
      </c>
      <c r="N20" s="35">
        <v>125</v>
      </c>
      <c r="O20" s="35">
        <v>55</v>
      </c>
      <c r="P20" s="35">
        <v>0</v>
      </c>
      <c r="Q20" s="35">
        <v>625</v>
      </c>
      <c r="R20" s="34">
        <f t="shared" si="2"/>
        <v>0.28800000000000003</v>
      </c>
    </row>
    <row r="21" spans="1:18" ht="15">
      <c r="A21" t="s">
        <v>83</v>
      </c>
      <c r="B21" s="31" t="s">
        <v>84</v>
      </c>
      <c r="C21" s="31">
        <v>0</v>
      </c>
      <c r="D21" s="31">
        <v>0</v>
      </c>
      <c r="E21" s="31">
        <v>5</v>
      </c>
      <c r="F21" s="31">
        <v>5</v>
      </c>
      <c r="G21" s="34">
        <f t="shared" si="0"/>
        <v>0</v>
      </c>
      <c r="H21" s="35">
        <v>0</v>
      </c>
      <c r="I21" s="35">
        <v>0</v>
      </c>
      <c r="J21" s="35">
        <v>0</v>
      </c>
      <c r="K21" s="35">
        <v>0</v>
      </c>
      <c r="L21" s="34" t="e">
        <f t="shared" si="3"/>
        <v>#DIV/0!</v>
      </c>
      <c r="M21" s="35">
        <v>5</v>
      </c>
      <c r="N21" s="35">
        <v>0</v>
      </c>
      <c r="O21" s="35">
        <v>0</v>
      </c>
      <c r="P21" s="35">
        <v>0</v>
      </c>
      <c r="Q21" s="35">
        <v>5</v>
      </c>
      <c r="R21" s="34">
        <f t="shared" si="2"/>
        <v>0</v>
      </c>
    </row>
    <row r="22" spans="1:18" ht="15">
      <c r="A22" t="s">
        <v>89</v>
      </c>
      <c r="B22" s="31" t="s">
        <v>90</v>
      </c>
      <c r="C22" s="31">
        <v>1095</v>
      </c>
      <c r="D22" s="31">
        <v>0</v>
      </c>
      <c r="E22" s="31">
        <v>1535</v>
      </c>
      <c r="F22" s="31">
        <v>2630</v>
      </c>
      <c r="G22" s="34">
        <f t="shared" si="0"/>
        <v>0.4163498098859315</v>
      </c>
      <c r="H22" s="35">
        <v>290</v>
      </c>
      <c r="I22" s="35">
        <v>0</v>
      </c>
      <c r="J22" s="35">
        <v>0</v>
      </c>
      <c r="K22" s="35">
        <v>290</v>
      </c>
      <c r="L22" s="34">
        <f t="shared" si="3"/>
        <v>1</v>
      </c>
      <c r="M22" s="35">
        <v>1535</v>
      </c>
      <c r="N22" s="35">
        <v>1385</v>
      </c>
      <c r="O22" s="35">
        <v>0</v>
      </c>
      <c r="P22" s="35">
        <v>0</v>
      </c>
      <c r="Q22" s="35">
        <v>2920</v>
      </c>
      <c r="R22" s="34">
        <f t="shared" si="2"/>
        <v>0.47431506849315064</v>
      </c>
    </row>
    <row r="23" spans="1:18" ht="15">
      <c r="A23" t="s">
        <v>91</v>
      </c>
      <c r="B23" s="31" t="s">
        <v>92</v>
      </c>
      <c r="C23" s="31">
        <v>15</v>
      </c>
      <c r="D23" s="31">
        <v>35</v>
      </c>
      <c r="E23" s="31">
        <v>145</v>
      </c>
      <c r="F23" s="31">
        <v>195</v>
      </c>
      <c r="G23" s="34">
        <f t="shared" si="0"/>
        <v>0.2564102564102564</v>
      </c>
      <c r="H23" s="35">
        <v>5</v>
      </c>
      <c r="I23" s="35">
        <v>15</v>
      </c>
      <c r="J23" s="35">
        <v>25</v>
      </c>
      <c r="K23" s="35">
        <v>45</v>
      </c>
      <c r="L23" s="34">
        <f t="shared" si="3"/>
        <v>0.4444444444444444</v>
      </c>
      <c r="M23" s="35">
        <v>170</v>
      </c>
      <c r="N23" s="35">
        <v>20</v>
      </c>
      <c r="O23" s="35">
        <v>50</v>
      </c>
      <c r="P23" s="35">
        <v>0</v>
      </c>
      <c r="Q23" s="35">
        <v>240</v>
      </c>
      <c r="R23" s="34">
        <f t="shared" si="2"/>
        <v>0.29166666666666663</v>
      </c>
    </row>
    <row r="24" spans="1:18" ht="15">
      <c r="A24" t="s">
        <v>93</v>
      </c>
      <c r="B24" s="31" t="s">
        <v>94</v>
      </c>
      <c r="C24" s="31">
        <v>20</v>
      </c>
      <c r="D24" s="31">
        <v>5</v>
      </c>
      <c r="E24" s="31">
        <v>450</v>
      </c>
      <c r="F24" s="31">
        <v>475</v>
      </c>
      <c r="G24" s="34">
        <f t="shared" si="0"/>
        <v>0.052631578947368474</v>
      </c>
      <c r="H24" s="35">
        <v>50</v>
      </c>
      <c r="I24" s="35">
        <v>5</v>
      </c>
      <c r="J24" s="35">
        <v>120</v>
      </c>
      <c r="K24" s="35">
        <v>175</v>
      </c>
      <c r="L24" s="34">
        <f t="shared" si="3"/>
        <v>0.3142857142857143</v>
      </c>
      <c r="M24" s="35">
        <v>570</v>
      </c>
      <c r="N24" s="35">
        <v>70</v>
      </c>
      <c r="O24" s="35">
        <v>10</v>
      </c>
      <c r="P24" s="35">
        <v>0</v>
      </c>
      <c r="Q24" s="35">
        <v>650</v>
      </c>
      <c r="R24" s="34">
        <f t="shared" si="2"/>
        <v>0.12307692307692308</v>
      </c>
    </row>
    <row r="25" spans="1:18" ht="15">
      <c r="A25" t="s">
        <v>95</v>
      </c>
      <c r="B25" s="31" t="s">
        <v>96</v>
      </c>
      <c r="C25" s="31">
        <v>55</v>
      </c>
      <c r="D25" s="31">
        <v>15</v>
      </c>
      <c r="E25" s="31">
        <v>510</v>
      </c>
      <c r="F25" s="31">
        <v>580</v>
      </c>
      <c r="G25" s="34">
        <f t="shared" si="0"/>
        <v>0.12068965517241381</v>
      </c>
      <c r="H25" s="35">
        <v>90</v>
      </c>
      <c r="I25" s="35">
        <v>20</v>
      </c>
      <c r="J25" s="35">
        <v>70</v>
      </c>
      <c r="K25" s="35">
        <v>180</v>
      </c>
      <c r="L25" s="34">
        <f t="shared" si="3"/>
        <v>0.6111111111111112</v>
      </c>
      <c r="M25" s="35">
        <v>580</v>
      </c>
      <c r="N25" s="35">
        <v>145</v>
      </c>
      <c r="O25" s="35">
        <v>35</v>
      </c>
      <c r="P25" s="35">
        <v>0</v>
      </c>
      <c r="Q25" s="35">
        <v>760</v>
      </c>
      <c r="R25" s="34">
        <f t="shared" si="2"/>
        <v>0.23684210526315785</v>
      </c>
    </row>
    <row r="26" spans="1:18" ht="15">
      <c r="A26" t="s">
        <v>101</v>
      </c>
      <c r="B26" s="31" t="s">
        <v>102</v>
      </c>
      <c r="C26" s="31">
        <v>215</v>
      </c>
      <c r="D26" s="31">
        <v>130</v>
      </c>
      <c r="E26" s="31">
        <v>2710</v>
      </c>
      <c r="F26" s="31">
        <v>3055</v>
      </c>
      <c r="G26" s="34">
        <f t="shared" si="0"/>
        <v>0.11292962356792147</v>
      </c>
      <c r="H26" s="35">
        <v>550</v>
      </c>
      <c r="I26" s="35">
        <v>80</v>
      </c>
      <c r="J26" s="35">
        <v>520</v>
      </c>
      <c r="K26" s="35">
        <v>1150</v>
      </c>
      <c r="L26" s="34">
        <f t="shared" si="3"/>
        <v>0.5478260869565217</v>
      </c>
      <c r="M26" s="35">
        <v>3230</v>
      </c>
      <c r="N26" s="35">
        <v>765</v>
      </c>
      <c r="O26" s="35">
        <v>210</v>
      </c>
      <c r="P26" s="35">
        <v>0</v>
      </c>
      <c r="Q26" s="35">
        <v>4205</v>
      </c>
      <c r="R26" s="34">
        <f t="shared" si="2"/>
        <v>0.23186682520808566</v>
      </c>
    </row>
    <row r="27" spans="1:18" ht="15">
      <c r="A27" t="s">
        <v>103</v>
      </c>
      <c r="B27" s="31" t="s">
        <v>104</v>
      </c>
      <c r="C27" s="31">
        <v>15</v>
      </c>
      <c r="D27" s="31">
        <v>0</v>
      </c>
      <c r="E27" s="31">
        <v>70</v>
      </c>
      <c r="F27" s="31">
        <v>85</v>
      </c>
      <c r="G27" s="34">
        <f t="shared" si="0"/>
        <v>0.17647058823529416</v>
      </c>
      <c r="H27" s="35">
        <v>0</v>
      </c>
      <c r="I27" s="35">
        <v>0</v>
      </c>
      <c r="J27" s="35">
        <v>5</v>
      </c>
      <c r="K27" s="35">
        <v>5</v>
      </c>
      <c r="L27" s="34">
        <f t="shared" si="3"/>
        <v>0</v>
      </c>
      <c r="M27" s="35">
        <v>75</v>
      </c>
      <c r="N27" s="35">
        <v>15</v>
      </c>
      <c r="O27" s="35">
        <v>0</v>
      </c>
      <c r="P27" s="35">
        <v>0</v>
      </c>
      <c r="Q27" s="35">
        <v>90</v>
      </c>
      <c r="R27" s="34">
        <f t="shared" si="2"/>
        <v>0.16666666666666663</v>
      </c>
    </row>
    <row r="28" spans="1:18" ht="15">
      <c r="A28" t="s">
        <v>105</v>
      </c>
      <c r="B28" s="31" t="s">
        <v>106</v>
      </c>
      <c r="C28" s="31">
        <v>0</v>
      </c>
      <c r="D28" s="31">
        <v>5</v>
      </c>
      <c r="E28" s="31">
        <v>30</v>
      </c>
      <c r="F28" s="31">
        <v>35</v>
      </c>
      <c r="G28" s="34">
        <f t="shared" si="0"/>
        <v>0.1428571428571429</v>
      </c>
      <c r="H28" s="35">
        <v>5</v>
      </c>
      <c r="I28" s="35">
        <v>0</v>
      </c>
      <c r="J28" s="35">
        <v>5</v>
      </c>
      <c r="K28" s="35">
        <v>10</v>
      </c>
      <c r="L28" s="34">
        <f t="shared" si="3"/>
        <v>0.5</v>
      </c>
      <c r="M28" s="35">
        <v>35</v>
      </c>
      <c r="N28" s="35">
        <v>5</v>
      </c>
      <c r="O28" s="35">
        <v>5</v>
      </c>
      <c r="P28" s="35">
        <v>0</v>
      </c>
      <c r="Q28" s="35">
        <v>45</v>
      </c>
      <c r="R28" s="34">
        <f t="shared" si="2"/>
        <v>0.2222222222222222</v>
      </c>
    </row>
    <row r="29" spans="1:18" ht="15">
      <c r="A29" t="s">
        <v>109</v>
      </c>
      <c r="B29" s="31" t="s">
        <v>110</v>
      </c>
      <c r="C29" s="31">
        <v>25</v>
      </c>
      <c r="D29" s="31">
        <v>5</v>
      </c>
      <c r="E29" s="31">
        <v>305</v>
      </c>
      <c r="F29" s="31">
        <v>335</v>
      </c>
      <c r="G29" s="34">
        <f t="shared" si="0"/>
        <v>0.08955223880597019</v>
      </c>
      <c r="H29" s="35">
        <v>45</v>
      </c>
      <c r="I29" s="35">
        <v>0</v>
      </c>
      <c r="J29" s="35">
        <v>70</v>
      </c>
      <c r="K29" s="35">
        <v>115</v>
      </c>
      <c r="L29" s="34">
        <f t="shared" si="3"/>
        <v>0.3913043478260869</v>
      </c>
      <c r="M29" s="35">
        <v>375</v>
      </c>
      <c r="N29" s="35">
        <v>70</v>
      </c>
      <c r="O29" s="35">
        <v>5</v>
      </c>
      <c r="P29" s="35">
        <v>0</v>
      </c>
      <c r="Q29" s="35">
        <v>450</v>
      </c>
      <c r="R29" s="34">
        <f t="shared" si="2"/>
        <v>0.16666666666666663</v>
      </c>
    </row>
    <row r="30" spans="1:18" ht="15">
      <c r="A30" t="s">
        <v>111</v>
      </c>
      <c r="B30" s="31" t="s">
        <v>112</v>
      </c>
      <c r="C30" s="31">
        <v>0</v>
      </c>
      <c r="D30" s="31">
        <v>10</v>
      </c>
      <c r="E30" s="31">
        <v>5</v>
      </c>
      <c r="F30" s="31">
        <v>15</v>
      </c>
      <c r="G30" s="34">
        <f t="shared" si="0"/>
        <v>0.6666666666666667</v>
      </c>
      <c r="H30" s="35">
        <v>0</v>
      </c>
      <c r="I30" s="35">
        <v>0</v>
      </c>
      <c r="J30" s="35">
        <v>5</v>
      </c>
      <c r="K30" s="35">
        <v>5</v>
      </c>
      <c r="L30" s="34">
        <f t="shared" si="3"/>
        <v>0</v>
      </c>
      <c r="M30" s="35">
        <v>10</v>
      </c>
      <c r="N30" s="35">
        <v>0</v>
      </c>
      <c r="O30" s="35">
        <v>10</v>
      </c>
      <c r="P30" s="35">
        <v>0</v>
      </c>
      <c r="Q30" s="35">
        <v>20</v>
      </c>
      <c r="R30" s="34">
        <f t="shared" si="2"/>
        <v>0.5</v>
      </c>
    </row>
    <row r="31" spans="1:18" ht="15">
      <c r="A31" t="s">
        <v>115</v>
      </c>
      <c r="B31" s="31" t="s">
        <v>116</v>
      </c>
      <c r="C31" s="31">
        <v>750</v>
      </c>
      <c r="D31" s="31">
        <v>5</v>
      </c>
      <c r="E31" s="31">
        <v>240</v>
      </c>
      <c r="F31" s="31">
        <v>995</v>
      </c>
      <c r="G31" s="34">
        <f t="shared" si="0"/>
        <v>0.7587939698492463</v>
      </c>
      <c r="H31" s="35">
        <v>300</v>
      </c>
      <c r="I31" s="35">
        <v>0</v>
      </c>
      <c r="J31" s="35">
        <v>20</v>
      </c>
      <c r="K31" s="35">
        <v>320</v>
      </c>
      <c r="L31" s="34">
        <f t="shared" si="3"/>
        <v>0.9375</v>
      </c>
      <c r="M31" s="35">
        <v>260</v>
      </c>
      <c r="N31" s="35">
        <v>1050</v>
      </c>
      <c r="O31" s="35">
        <v>5</v>
      </c>
      <c r="P31" s="35">
        <v>0</v>
      </c>
      <c r="Q31" s="35">
        <v>1315</v>
      </c>
      <c r="R31" s="34">
        <f t="shared" si="2"/>
        <v>0.8022813688212928</v>
      </c>
    </row>
    <row r="32" spans="1:18" ht="15">
      <c r="A32" t="s">
        <v>117</v>
      </c>
      <c r="B32" s="31" t="s">
        <v>118</v>
      </c>
      <c r="C32" s="31">
        <v>0</v>
      </c>
      <c r="D32" s="31">
        <v>0</v>
      </c>
      <c r="E32" s="31">
        <v>15</v>
      </c>
      <c r="F32" s="31">
        <v>15</v>
      </c>
      <c r="G32" s="34">
        <f t="shared" si="0"/>
        <v>0</v>
      </c>
      <c r="H32" s="35">
        <v>0</v>
      </c>
      <c r="I32" s="35">
        <v>0</v>
      </c>
      <c r="J32" s="35">
        <v>0</v>
      </c>
      <c r="K32" s="35">
        <v>0</v>
      </c>
      <c r="L32" s="34" t="e">
        <f t="shared" si="3"/>
        <v>#DIV/0!</v>
      </c>
      <c r="M32" s="35">
        <v>15</v>
      </c>
      <c r="N32" s="35">
        <v>0</v>
      </c>
      <c r="O32" s="35">
        <v>0</v>
      </c>
      <c r="P32" s="35">
        <v>0</v>
      </c>
      <c r="Q32" s="35">
        <v>15</v>
      </c>
      <c r="R32" s="34">
        <f t="shared" si="2"/>
        <v>0</v>
      </c>
    </row>
    <row r="33" spans="1:18" ht="15">
      <c r="A33" t="s">
        <v>119</v>
      </c>
      <c r="B33" s="31" t="s">
        <v>120</v>
      </c>
      <c r="C33" s="31">
        <v>105</v>
      </c>
      <c r="D33" s="31">
        <v>5</v>
      </c>
      <c r="E33" s="31">
        <v>225</v>
      </c>
      <c r="F33" s="31">
        <v>335</v>
      </c>
      <c r="G33" s="34">
        <f t="shared" si="0"/>
        <v>0.32835820895522383</v>
      </c>
      <c r="H33" s="35">
        <v>85</v>
      </c>
      <c r="I33" s="35">
        <v>5</v>
      </c>
      <c r="J33" s="35">
        <v>30</v>
      </c>
      <c r="K33" s="35">
        <v>120</v>
      </c>
      <c r="L33" s="34">
        <f t="shared" si="3"/>
        <v>0.75</v>
      </c>
      <c r="M33" s="35">
        <v>255</v>
      </c>
      <c r="N33" s="35">
        <v>190</v>
      </c>
      <c r="O33" s="35">
        <v>10</v>
      </c>
      <c r="P33" s="35">
        <v>0</v>
      </c>
      <c r="Q33" s="35">
        <v>455</v>
      </c>
      <c r="R33" s="34">
        <f t="shared" si="2"/>
        <v>0.43956043956043955</v>
      </c>
    </row>
    <row r="34" spans="1:18" ht="15">
      <c r="A34" t="s">
        <v>121</v>
      </c>
      <c r="B34" s="31" t="s">
        <v>122</v>
      </c>
      <c r="C34" s="31">
        <v>25</v>
      </c>
      <c r="D34" s="31">
        <v>15</v>
      </c>
      <c r="E34" s="31">
        <v>120</v>
      </c>
      <c r="F34" s="31">
        <v>160</v>
      </c>
      <c r="G34" s="34">
        <f aca="true" t="shared" si="4" ref="G34:G65">1-E34/F34</f>
        <v>0.25</v>
      </c>
      <c r="H34" s="35">
        <v>15</v>
      </c>
      <c r="I34" s="35">
        <v>5</v>
      </c>
      <c r="J34" s="35">
        <v>50</v>
      </c>
      <c r="K34" s="35">
        <v>70</v>
      </c>
      <c r="L34" s="34">
        <f t="shared" si="3"/>
        <v>0.2857142857142857</v>
      </c>
      <c r="M34" s="35">
        <v>170</v>
      </c>
      <c r="N34" s="35">
        <v>40</v>
      </c>
      <c r="O34" s="35">
        <v>20</v>
      </c>
      <c r="P34" s="35">
        <v>0</v>
      </c>
      <c r="Q34" s="35">
        <v>230</v>
      </c>
      <c r="R34" s="34">
        <f aca="true" t="shared" si="5" ref="R34:R65">1-M34/Q34</f>
        <v>0.26086956521739135</v>
      </c>
    </row>
    <row r="35" spans="1:18" ht="15">
      <c r="A35" t="s">
        <v>123</v>
      </c>
      <c r="B35" s="31" t="s">
        <v>124</v>
      </c>
      <c r="C35" s="31">
        <v>5</v>
      </c>
      <c r="D35" s="31">
        <v>10</v>
      </c>
      <c r="E35" s="31">
        <v>140</v>
      </c>
      <c r="F35" s="31">
        <v>155</v>
      </c>
      <c r="G35" s="34">
        <f t="shared" si="4"/>
        <v>0.09677419354838712</v>
      </c>
      <c r="H35" s="35">
        <v>20</v>
      </c>
      <c r="I35" s="35">
        <v>0</v>
      </c>
      <c r="J35" s="35">
        <v>10</v>
      </c>
      <c r="K35" s="35">
        <v>30</v>
      </c>
      <c r="L35" s="34">
        <f t="shared" si="3"/>
        <v>0.6666666666666667</v>
      </c>
      <c r="M35" s="35">
        <v>150</v>
      </c>
      <c r="N35" s="35">
        <v>25</v>
      </c>
      <c r="O35" s="35">
        <v>10</v>
      </c>
      <c r="P35" s="35">
        <v>0</v>
      </c>
      <c r="Q35" s="35">
        <v>185</v>
      </c>
      <c r="R35" s="34">
        <f t="shared" si="5"/>
        <v>0.18918918918918914</v>
      </c>
    </row>
    <row r="36" spans="1:18" ht="15">
      <c r="A36" t="s">
        <v>125</v>
      </c>
      <c r="B36" s="31" t="s">
        <v>126</v>
      </c>
      <c r="C36" s="31">
        <v>90</v>
      </c>
      <c r="D36" s="31">
        <v>140</v>
      </c>
      <c r="E36" s="31">
        <v>6850</v>
      </c>
      <c r="F36" s="31">
        <v>7080</v>
      </c>
      <c r="G36" s="34">
        <f t="shared" si="4"/>
        <v>0.03248587570621464</v>
      </c>
      <c r="H36" s="35">
        <v>75</v>
      </c>
      <c r="I36" s="35">
        <v>105</v>
      </c>
      <c r="J36" s="35">
        <v>2700</v>
      </c>
      <c r="K36" s="35">
        <v>2880</v>
      </c>
      <c r="L36" s="34">
        <f t="shared" si="3"/>
        <v>0.0625</v>
      </c>
      <c r="M36" s="35">
        <v>9550</v>
      </c>
      <c r="N36" s="35">
        <v>165</v>
      </c>
      <c r="O36" s="35">
        <v>245</v>
      </c>
      <c r="P36" s="35">
        <v>0</v>
      </c>
      <c r="Q36" s="35">
        <v>9960</v>
      </c>
      <c r="R36" s="34">
        <f t="shared" si="5"/>
        <v>0.04116465863453811</v>
      </c>
    </row>
    <row r="37" spans="1:18" ht="15">
      <c r="A37" t="s">
        <v>127</v>
      </c>
      <c r="B37" s="31" t="s">
        <v>128</v>
      </c>
      <c r="C37" s="31">
        <v>0</v>
      </c>
      <c r="D37" s="31">
        <v>0</v>
      </c>
      <c r="E37" s="31">
        <v>75</v>
      </c>
      <c r="F37" s="31">
        <v>75</v>
      </c>
      <c r="G37" s="34">
        <f t="shared" si="4"/>
        <v>0</v>
      </c>
      <c r="H37" s="35">
        <v>0</v>
      </c>
      <c r="I37" s="35">
        <v>0</v>
      </c>
      <c r="J37" s="35">
        <v>5</v>
      </c>
      <c r="K37" s="35">
        <v>5</v>
      </c>
      <c r="L37" s="34">
        <f t="shared" si="3"/>
        <v>0</v>
      </c>
      <c r="M37" s="35">
        <v>80</v>
      </c>
      <c r="N37" s="35">
        <v>0</v>
      </c>
      <c r="O37" s="35">
        <v>0</v>
      </c>
      <c r="P37" s="35">
        <v>0</v>
      </c>
      <c r="Q37" s="35">
        <v>80</v>
      </c>
      <c r="R37" s="34">
        <f t="shared" si="5"/>
        <v>0</v>
      </c>
    </row>
    <row r="38" spans="1:18" ht="15">
      <c r="A38" t="s">
        <v>129</v>
      </c>
      <c r="B38" s="31" t="s">
        <v>130</v>
      </c>
      <c r="C38" s="31">
        <v>440</v>
      </c>
      <c r="D38" s="31">
        <v>160</v>
      </c>
      <c r="E38" s="31">
        <v>5320</v>
      </c>
      <c r="F38" s="31">
        <v>5920</v>
      </c>
      <c r="G38" s="34">
        <f t="shared" si="4"/>
        <v>0.10135135135135132</v>
      </c>
      <c r="H38" s="35">
        <v>660</v>
      </c>
      <c r="I38" s="35">
        <v>80</v>
      </c>
      <c r="J38" s="35">
        <v>385</v>
      </c>
      <c r="K38" s="35">
        <v>1125</v>
      </c>
      <c r="L38" s="34">
        <f t="shared" si="3"/>
        <v>0.6577777777777778</v>
      </c>
      <c r="M38" s="35">
        <v>5705</v>
      </c>
      <c r="N38" s="35">
        <v>1100</v>
      </c>
      <c r="O38" s="35">
        <v>240</v>
      </c>
      <c r="P38" s="35">
        <v>0</v>
      </c>
      <c r="Q38" s="35">
        <v>7045</v>
      </c>
      <c r="R38" s="34">
        <f t="shared" si="5"/>
        <v>0.19020581973030515</v>
      </c>
    </row>
    <row r="39" spans="1:18" ht="15">
      <c r="A39" t="s">
        <v>131</v>
      </c>
      <c r="B39" s="31" t="s">
        <v>132</v>
      </c>
      <c r="C39" s="31">
        <v>0</v>
      </c>
      <c r="D39" s="31">
        <v>0</v>
      </c>
      <c r="E39" s="31">
        <v>5</v>
      </c>
      <c r="F39" s="31">
        <v>5</v>
      </c>
      <c r="G39" s="34">
        <f t="shared" si="4"/>
        <v>0</v>
      </c>
      <c r="H39" s="35">
        <v>0</v>
      </c>
      <c r="I39" s="35">
        <v>5</v>
      </c>
      <c r="J39" s="35">
        <v>0</v>
      </c>
      <c r="K39" s="35">
        <v>5</v>
      </c>
      <c r="L39" s="34">
        <f t="shared" si="3"/>
        <v>1</v>
      </c>
      <c r="M39" s="35">
        <v>5</v>
      </c>
      <c r="N39" s="35">
        <v>0</v>
      </c>
      <c r="O39" s="35">
        <v>5</v>
      </c>
      <c r="P39" s="35">
        <v>0</v>
      </c>
      <c r="Q39" s="35">
        <v>10</v>
      </c>
      <c r="R39" s="34">
        <f t="shared" si="5"/>
        <v>0.5</v>
      </c>
    </row>
    <row r="40" spans="1:18" ht="15">
      <c r="A40" t="s">
        <v>133</v>
      </c>
      <c r="B40" s="31" t="s">
        <v>134</v>
      </c>
      <c r="C40" s="31">
        <v>0</v>
      </c>
      <c r="D40" s="31">
        <v>5</v>
      </c>
      <c r="E40" s="31">
        <v>60</v>
      </c>
      <c r="F40" s="31">
        <v>65</v>
      </c>
      <c r="G40" s="34">
        <f t="shared" si="4"/>
        <v>0.07692307692307687</v>
      </c>
      <c r="H40" s="35">
        <v>10</v>
      </c>
      <c r="I40" s="35">
        <v>0</v>
      </c>
      <c r="J40" s="35">
        <v>0</v>
      </c>
      <c r="K40" s="35">
        <v>10</v>
      </c>
      <c r="L40" s="34">
        <f t="shared" si="3"/>
        <v>1</v>
      </c>
      <c r="M40" s="35">
        <v>60</v>
      </c>
      <c r="N40" s="35">
        <v>10</v>
      </c>
      <c r="O40" s="35">
        <v>5</v>
      </c>
      <c r="P40" s="35">
        <v>0</v>
      </c>
      <c r="Q40" s="35">
        <v>75</v>
      </c>
      <c r="R40" s="34">
        <f t="shared" si="5"/>
        <v>0.19999999999999996</v>
      </c>
    </row>
    <row r="41" spans="1:18" ht="15">
      <c r="A41" t="s">
        <v>135</v>
      </c>
      <c r="B41" s="31" t="s">
        <v>136</v>
      </c>
      <c r="C41" s="31">
        <v>0</v>
      </c>
      <c r="D41" s="31">
        <v>0</v>
      </c>
      <c r="E41" s="31">
        <v>20</v>
      </c>
      <c r="F41" s="31">
        <v>20</v>
      </c>
      <c r="G41" s="34">
        <f t="shared" si="4"/>
        <v>0</v>
      </c>
      <c r="H41" s="35">
        <v>0</v>
      </c>
      <c r="I41" s="35">
        <v>0</v>
      </c>
      <c r="J41" s="35">
        <v>0</v>
      </c>
      <c r="K41" s="35">
        <v>0</v>
      </c>
      <c r="L41" s="34" t="e">
        <f aca="true" t="shared" si="6" ref="L41:L72">1-J41/K41</f>
        <v>#DIV/0!</v>
      </c>
      <c r="M41" s="35">
        <v>20</v>
      </c>
      <c r="N41" s="35">
        <v>0</v>
      </c>
      <c r="O41" s="35">
        <v>0</v>
      </c>
      <c r="P41" s="35">
        <v>0</v>
      </c>
      <c r="Q41" s="35">
        <v>20</v>
      </c>
      <c r="R41" s="34">
        <f t="shared" si="5"/>
        <v>0</v>
      </c>
    </row>
    <row r="42" spans="1:18" ht="15">
      <c r="A42" t="s">
        <v>137</v>
      </c>
      <c r="B42" s="31" t="s">
        <v>138</v>
      </c>
      <c r="C42" s="31">
        <v>145</v>
      </c>
      <c r="D42" s="31">
        <v>85</v>
      </c>
      <c r="E42" s="31">
        <v>3830</v>
      </c>
      <c r="F42" s="31">
        <v>4060</v>
      </c>
      <c r="G42" s="34">
        <f t="shared" si="4"/>
        <v>0.056650246305418706</v>
      </c>
      <c r="H42" s="35">
        <v>70</v>
      </c>
      <c r="I42" s="35">
        <v>50</v>
      </c>
      <c r="J42" s="35">
        <v>275</v>
      </c>
      <c r="K42" s="35">
        <v>395</v>
      </c>
      <c r="L42" s="34">
        <f t="shared" si="6"/>
        <v>0.30379746835443033</v>
      </c>
      <c r="M42" s="35">
        <v>4105</v>
      </c>
      <c r="N42" s="35">
        <v>215</v>
      </c>
      <c r="O42" s="35">
        <v>135</v>
      </c>
      <c r="P42" s="35">
        <v>0</v>
      </c>
      <c r="Q42" s="35">
        <v>4455</v>
      </c>
      <c r="R42" s="34">
        <f t="shared" si="5"/>
        <v>0.0785634118967452</v>
      </c>
    </row>
    <row r="43" spans="1:18" ht="15">
      <c r="A43" t="s">
        <v>139</v>
      </c>
      <c r="B43" s="31" t="s">
        <v>140</v>
      </c>
      <c r="C43" s="31">
        <v>0</v>
      </c>
      <c r="D43" s="31">
        <v>5</v>
      </c>
      <c r="E43" s="31">
        <v>15</v>
      </c>
      <c r="F43" s="31">
        <v>20</v>
      </c>
      <c r="G43" s="34">
        <f t="shared" si="4"/>
        <v>0.25</v>
      </c>
      <c r="H43" s="35">
        <v>0</v>
      </c>
      <c r="I43" s="35">
        <v>0</v>
      </c>
      <c r="J43" s="35">
        <v>0</v>
      </c>
      <c r="K43" s="35">
        <v>0</v>
      </c>
      <c r="L43" s="34" t="e">
        <f t="shared" si="6"/>
        <v>#DIV/0!</v>
      </c>
      <c r="M43" s="35">
        <v>15</v>
      </c>
      <c r="N43" s="35">
        <v>0</v>
      </c>
      <c r="O43" s="35">
        <v>5</v>
      </c>
      <c r="P43" s="35">
        <v>0</v>
      </c>
      <c r="Q43" s="35">
        <v>20</v>
      </c>
      <c r="R43" s="34">
        <f t="shared" si="5"/>
        <v>0.25</v>
      </c>
    </row>
    <row r="44" spans="1:18" ht="15">
      <c r="A44" t="s">
        <v>289</v>
      </c>
      <c r="B44" s="31" t="s">
        <v>290</v>
      </c>
      <c r="C44" s="31">
        <v>0</v>
      </c>
      <c r="D44" s="31">
        <v>0</v>
      </c>
      <c r="E44" s="31">
        <v>5</v>
      </c>
      <c r="F44" s="31">
        <v>5</v>
      </c>
      <c r="G44" s="34">
        <f t="shared" si="4"/>
        <v>0</v>
      </c>
      <c r="H44" s="35">
        <v>0</v>
      </c>
      <c r="I44" s="35">
        <v>0</v>
      </c>
      <c r="J44" s="35">
        <v>5</v>
      </c>
      <c r="K44" s="35">
        <v>5</v>
      </c>
      <c r="L44" s="34">
        <f t="shared" si="6"/>
        <v>0</v>
      </c>
      <c r="M44" s="35">
        <v>10</v>
      </c>
      <c r="N44" s="35">
        <v>0</v>
      </c>
      <c r="O44" s="35">
        <v>0</v>
      </c>
      <c r="P44" s="35">
        <v>0</v>
      </c>
      <c r="Q44" s="35">
        <v>10</v>
      </c>
      <c r="R44" s="34">
        <f t="shared" si="5"/>
        <v>0</v>
      </c>
    </row>
    <row r="45" spans="1:18" ht="15">
      <c r="A45" t="s">
        <v>141</v>
      </c>
      <c r="B45" s="31" t="s">
        <v>142</v>
      </c>
      <c r="C45" s="31">
        <v>0</v>
      </c>
      <c r="D45" s="31">
        <v>0</v>
      </c>
      <c r="E45" s="31">
        <v>265</v>
      </c>
      <c r="F45" s="31">
        <v>265</v>
      </c>
      <c r="G45" s="34">
        <f t="shared" si="4"/>
        <v>0</v>
      </c>
      <c r="H45" s="35">
        <v>5</v>
      </c>
      <c r="I45" s="35">
        <v>5</v>
      </c>
      <c r="J45" s="35">
        <v>25</v>
      </c>
      <c r="K45" s="35">
        <v>35</v>
      </c>
      <c r="L45" s="34">
        <f t="shared" si="6"/>
        <v>0.2857142857142857</v>
      </c>
      <c r="M45" s="35">
        <v>290</v>
      </c>
      <c r="N45" s="35">
        <v>5</v>
      </c>
      <c r="O45" s="35">
        <v>5</v>
      </c>
      <c r="P45" s="35">
        <v>0</v>
      </c>
      <c r="Q45" s="35">
        <v>300</v>
      </c>
      <c r="R45" s="34">
        <f t="shared" si="5"/>
        <v>0.033333333333333326</v>
      </c>
    </row>
    <row r="46" spans="1:18" ht="15">
      <c r="A46" t="s">
        <v>145</v>
      </c>
      <c r="B46" s="31" t="s">
        <v>146</v>
      </c>
      <c r="C46" s="31">
        <v>100</v>
      </c>
      <c r="D46" s="31">
        <v>0</v>
      </c>
      <c r="E46" s="31">
        <v>365</v>
      </c>
      <c r="F46" s="31">
        <v>465</v>
      </c>
      <c r="G46" s="34">
        <f t="shared" si="4"/>
        <v>0.21505376344086025</v>
      </c>
      <c r="H46" s="35">
        <v>45</v>
      </c>
      <c r="I46" s="35">
        <v>0</v>
      </c>
      <c r="J46" s="35">
        <v>75</v>
      </c>
      <c r="K46" s="35">
        <v>120</v>
      </c>
      <c r="L46" s="34">
        <f t="shared" si="6"/>
        <v>0.375</v>
      </c>
      <c r="M46" s="35">
        <v>440</v>
      </c>
      <c r="N46" s="35">
        <v>145</v>
      </c>
      <c r="O46" s="35">
        <v>0</v>
      </c>
      <c r="P46" s="35">
        <v>0</v>
      </c>
      <c r="Q46" s="35">
        <v>585</v>
      </c>
      <c r="R46" s="34">
        <f t="shared" si="5"/>
        <v>0.24786324786324787</v>
      </c>
    </row>
    <row r="47" spans="1:18" ht="15">
      <c r="A47" t="s">
        <v>147</v>
      </c>
      <c r="B47" s="31" t="s">
        <v>148</v>
      </c>
      <c r="C47" s="31">
        <v>530</v>
      </c>
      <c r="D47" s="31">
        <v>45</v>
      </c>
      <c r="E47" s="31">
        <v>370</v>
      </c>
      <c r="F47" s="31">
        <v>945</v>
      </c>
      <c r="G47" s="34">
        <f t="shared" si="4"/>
        <v>0.6084656084656085</v>
      </c>
      <c r="H47" s="35">
        <v>400</v>
      </c>
      <c r="I47" s="35">
        <v>50</v>
      </c>
      <c r="J47" s="35">
        <v>135</v>
      </c>
      <c r="K47" s="35">
        <v>585</v>
      </c>
      <c r="L47" s="34">
        <f t="shared" si="6"/>
        <v>0.7692307692307692</v>
      </c>
      <c r="M47" s="35">
        <v>505</v>
      </c>
      <c r="N47" s="35">
        <v>930</v>
      </c>
      <c r="O47" s="35">
        <v>95</v>
      </c>
      <c r="P47" s="35">
        <v>0</v>
      </c>
      <c r="Q47" s="35">
        <v>1530</v>
      </c>
      <c r="R47" s="34">
        <f t="shared" si="5"/>
        <v>0.6699346405228759</v>
      </c>
    </row>
    <row r="48" spans="1:18" ht="15">
      <c r="A48" t="s">
        <v>151</v>
      </c>
      <c r="B48" s="31" t="s">
        <v>152</v>
      </c>
      <c r="C48" s="31">
        <v>0</v>
      </c>
      <c r="D48" s="31">
        <v>0</v>
      </c>
      <c r="E48" s="31">
        <v>5</v>
      </c>
      <c r="F48" s="31">
        <v>5</v>
      </c>
      <c r="G48" s="34">
        <f t="shared" si="4"/>
        <v>0</v>
      </c>
      <c r="H48" s="35">
        <v>0</v>
      </c>
      <c r="I48" s="35">
        <v>0</v>
      </c>
      <c r="J48" s="35">
        <v>0</v>
      </c>
      <c r="K48" s="35">
        <v>0</v>
      </c>
      <c r="L48" s="34" t="e">
        <f t="shared" si="6"/>
        <v>#DIV/0!</v>
      </c>
      <c r="M48" s="35">
        <v>5</v>
      </c>
      <c r="N48" s="35">
        <v>0</v>
      </c>
      <c r="O48" s="35">
        <v>0</v>
      </c>
      <c r="P48" s="35">
        <v>0</v>
      </c>
      <c r="Q48" s="35">
        <v>5</v>
      </c>
      <c r="R48" s="34">
        <f t="shared" si="5"/>
        <v>0</v>
      </c>
    </row>
    <row r="49" spans="1:18" ht="15">
      <c r="A49" t="s">
        <v>153</v>
      </c>
      <c r="B49" s="31" t="s">
        <v>154</v>
      </c>
      <c r="C49" s="31">
        <v>5</v>
      </c>
      <c r="D49" s="31">
        <v>5</v>
      </c>
      <c r="E49" s="31">
        <v>130</v>
      </c>
      <c r="F49" s="31">
        <v>140</v>
      </c>
      <c r="G49" s="34">
        <f t="shared" si="4"/>
        <v>0.0714285714285714</v>
      </c>
      <c r="H49" s="35">
        <v>5</v>
      </c>
      <c r="I49" s="35">
        <v>5</v>
      </c>
      <c r="J49" s="35">
        <v>55</v>
      </c>
      <c r="K49" s="35">
        <v>65</v>
      </c>
      <c r="L49" s="34">
        <f t="shared" si="6"/>
        <v>0.15384615384615385</v>
      </c>
      <c r="M49" s="35">
        <v>185</v>
      </c>
      <c r="N49" s="35">
        <v>10</v>
      </c>
      <c r="O49" s="35">
        <v>10</v>
      </c>
      <c r="P49" s="35">
        <v>0</v>
      </c>
      <c r="Q49" s="35">
        <v>205</v>
      </c>
      <c r="R49" s="34">
        <f t="shared" si="5"/>
        <v>0.09756097560975607</v>
      </c>
    </row>
    <row r="50" spans="1:18" ht="15">
      <c r="A50" t="s">
        <v>155</v>
      </c>
      <c r="B50" s="31" t="s">
        <v>156</v>
      </c>
      <c r="C50" s="31">
        <v>5</v>
      </c>
      <c r="D50" s="31">
        <v>0</v>
      </c>
      <c r="E50" s="31">
        <v>20</v>
      </c>
      <c r="F50" s="31">
        <v>25</v>
      </c>
      <c r="G50" s="34">
        <f t="shared" si="4"/>
        <v>0.19999999999999996</v>
      </c>
      <c r="H50" s="35">
        <v>0</v>
      </c>
      <c r="I50" s="35">
        <v>0</v>
      </c>
      <c r="J50" s="35">
        <v>0</v>
      </c>
      <c r="K50" s="35">
        <v>0</v>
      </c>
      <c r="L50" s="34" t="e">
        <f t="shared" si="6"/>
        <v>#DIV/0!</v>
      </c>
      <c r="M50" s="35">
        <v>20</v>
      </c>
      <c r="N50" s="35">
        <v>5</v>
      </c>
      <c r="O50" s="35">
        <v>0</v>
      </c>
      <c r="P50" s="35">
        <v>0</v>
      </c>
      <c r="Q50" s="35">
        <v>25</v>
      </c>
      <c r="R50" s="34">
        <f t="shared" si="5"/>
        <v>0.19999999999999996</v>
      </c>
    </row>
    <row r="51" spans="1:18" ht="15">
      <c r="A51" t="s">
        <v>157</v>
      </c>
      <c r="B51" s="31" t="s">
        <v>158</v>
      </c>
      <c r="C51" s="31">
        <v>5</v>
      </c>
      <c r="D51" s="31">
        <v>0</v>
      </c>
      <c r="E51" s="31">
        <v>20</v>
      </c>
      <c r="F51" s="31">
        <v>25</v>
      </c>
      <c r="G51" s="34">
        <f t="shared" si="4"/>
        <v>0.19999999999999996</v>
      </c>
      <c r="H51" s="35">
        <v>0</v>
      </c>
      <c r="I51" s="35">
        <v>0</v>
      </c>
      <c r="J51" s="35">
        <v>5</v>
      </c>
      <c r="K51" s="35">
        <v>5</v>
      </c>
      <c r="L51" s="34">
        <f t="shared" si="6"/>
        <v>0</v>
      </c>
      <c r="M51" s="35">
        <v>25</v>
      </c>
      <c r="N51" s="35">
        <v>5</v>
      </c>
      <c r="O51" s="35">
        <v>0</v>
      </c>
      <c r="P51" s="35">
        <v>0</v>
      </c>
      <c r="Q51" s="35">
        <v>30</v>
      </c>
      <c r="R51" s="34">
        <f t="shared" si="5"/>
        <v>0.16666666666666663</v>
      </c>
    </row>
    <row r="52" spans="1:18" ht="15">
      <c r="A52" t="s">
        <v>159</v>
      </c>
      <c r="B52" s="31" t="s">
        <v>160</v>
      </c>
      <c r="C52" s="31">
        <v>65</v>
      </c>
      <c r="D52" s="31">
        <v>100</v>
      </c>
      <c r="E52" s="31">
        <v>1410</v>
      </c>
      <c r="F52" s="31">
        <v>1575</v>
      </c>
      <c r="G52" s="34">
        <f t="shared" si="4"/>
        <v>0.10476190476190472</v>
      </c>
      <c r="H52" s="35">
        <v>185</v>
      </c>
      <c r="I52" s="35">
        <v>75</v>
      </c>
      <c r="J52" s="35">
        <v>620</v>
      </c>
      <c r="K52" s="35">
        <v>880</v>
      </c>
      <c r="L52" s="34">
        <f t="shared" si="6"/>
        <v>0.2954545454545454</v>
      </c>
      <c r="M52" s="35">
        <v>2030</v>
      </c>
      <c r="N52" s="35">
        <v>250</v>
      </c>
      <c r="O52" s="35">
        <v>175</v>
      </c>
      <c r="P52" s="35">
        <v>0</v>
      </c>
      <c r="Q52" s="35">
        <v>2455</v>
      </c>
      <c r="R52" s="34">
        <f t="shared" si="5"/>
        <v>0.1731160896130346</v>
      </c>
    </row>
    <row r="53" spans="1:18" ht="15">
      <c r="A53" t="s">
        <v>161</v>
      </c>
      <c r="B53" s="31" t="s">
        <v>162</v>
      </c>
      <c r="C53" s="31">
        <v>10</v>
      </c>
      <c r="D53" s="31">
        <v>0</v>
      </c>
      <c r="E53" s="31">
        <v>15</v>
      </c>
      <c r="F53" s="31">
        <v>25</v>
      </c>
      <c r="G53" s="34">
        <f t="shared" si="4"/>
        <v>0.4</v>
      </c>
      <c r="H53" s="35">
        <v>20</v>
      </c>
      <c r="I53" s="35">
        <v>0</v>
      </c>
      <c r="J53" s="35">
        <v>5</v>
      </c>
      <c r="K53" s="35">
        <v>25</v>
      </c>
      <c r="L53" s="34">
        <f t="shared" si="6"/>
        <v>0.8</v>
      </c>
      <c r="M53" s="35">
        <v>20</v>
      </c>
      <c r="N53" s="35">
        <v>30</v>
      </c>
      <c r="O53" s="35">
        <v>0</v>
      </c>
      <c r="P53" s="35">
        <v>0</v>
      </c>
      <c r="Q53" s="35">
        <v>50</v>
      </c>
      <c r="R53" s="34">
        <f t="shared" si="5"/>
        <v>0.6</v>
      </c>
    </row>
    <row r="54" spans="1:18" ht="15">
      <c r="A54" t="s">
        <v>163</v>
      </c>
      <c r="B54" s="31" t="s">
        <v>164</v>
      </c>
      <c r="C54" s="31">
        <v>0</v>
      </c>
      <c r="D54" s="31">
        <v>0</v>
      </c>
      <c r="E54" s="31">
        <v>5</v>
      </c>
      <c r="F54" s="31">
        <v>5</v>
      </c>
      <c r="G54" s="34">
        <f t="shared" si="4"/>
        <v>0</v>
      </c>
      <c r="H54" s="35">
        <v>0</v>
      </c>
      <c r="I54" s="35">
        <v>0</v>
      </c>
      <c r="J54" s="35">
        <v>0</v>
      </c>
      <c r="K54" s="35">
        <v>0</v>
      </c>
      <c r="L54" s="34" t="e">
        <f t="shared" si="6"/>
        <v>#DIV/0!</v>
      </c>
      <c r="M54" s="35">
        <v>5</v>
      </c>
      <c r="N54" s="35">
        <v>0</v>
      </c>
      <c r="O54" s="35">
        <v>0</v>
      </c>
      <c r="P54" s="35">
        <v>0</v>
      </c>
      <c r="Q54" s="35">
        <v>5</v>
      </c>
      <c r="R54" s="34">
        <f t="shared" si="5"/>
        <v>0</v>
      </c>
    </row>
    <row r="55" spans="1:18" ht="15">
      <c r="A55" t="s">
        <v>165</v>
      </c>
      <c r="B55" s="31" t="s">
        <v>166</v>
      </c>
      <c r="C55" s="31">
        <v>10</v>
      </c>
      <c r="D55" s="31">
        <v>5</v>
      </c>
      <c r="E55" s="31">
        <v>95</v>
      </c>
      <c r="F55" s="31">
        <v>110</v>
      </c>
      <c r="G55" s="34">
        <f t="shared" si="4"/>
        <v>0.13636363636363635</v>
      </c>
      <c r="H55" s="35">
        <v>0</v>
      </c>
      <c r="I55" s="35">
        <v>5</v>
      </c>
      <c r="J55" s="35">
        <v>60</v>
      </c>
      <c r="K55" s="35">
        <v>65</v>
      </c>
      <c r="L55" s="34">
        <f t="shared" si="6"/>
        <v>0.07692307692307687</v>
      </c>
      <c r="M55" s="35">
        <v>155</v>
      </c>
      <c r="N55" s="35">
        <v>10</v>
      </c>
      <c r="O55" s="35">
        <v>10</v>
      </c>
      <c r="P55" s="35">
        <v>0</v>
      </c>
      <c r="Q55" s="35">
        <v>175</v>
      </c>
      <c r="R55" s="34">
        <f t="shared" si="5"/>
        <v>0.11428571428571432</v>
      </c>
    </row>
    <row r="56" spans="1:18" ht="15">
      <c r="A56" t="s">
        <v>167</v>
      </c>
      <c r="B56" s="31" t="s">
        <v>168</v>
      </c>
      <c r="C56" s="31">
        <v>0</v>
      </c>
      <c r="D56" s="31">
        <v>5</v>
      </c>
      <c r="E56" s="31">
        <v>20</v>
      </c>
      <c r="F56" s="31">
        <v>25</v>
      </c>
      <c r="G56" s="34">
        <f t="shared" si="4"/>
        <v>0.19999999999999996</v>
      </c>
      <c r="H56" s="35">
        <v>0</v>
      </c>
      <c r="I56" s="35">
        <v>0</v>
      </c>
      <c r="J56" s="35">
        <v>0</v>
      </c>
      <c r="K56" s="35">
        <v>0</v>
      </c>
      <c r="L56" s="34" t="e">
        <f t="shared" si="6"/>
        <v>#DIV/0!</v>
      </c>
      <c r="M56" s="35">
        <v>20</v>
      </c>
      <c r="N56" s="35">
        <v>0</v>
      </c>
      <c r="O56" s="35">
        <v>5</v>
      </c>
      <c r="P56" s="35">
        <v>0</v>
      </c>
      <c r="Q56" s="35">
        <v>25</v>
      </c>
      <c r="R56" s="34">
        <f t="shared" si="5"/>
        <v>0.19999999999999996</v>
      </c>
    </row>
    <row r="57" spans="1:18" ht="15">
      <c r="A57" t="s">
        <v>169</v>
      </c>
      <c r="B57" s="31" t="s">
        <v>170</v>
      </c>
      <c r="C57" s="31">
        <v>55</v>
      </c>
      <c r="D57" s="31">
        <v>155</v>
      </c>
      <c r="E57" s="31">
        <v>230</v>
      </c>
      <c r="F57" s="31">
        <v>440</v>
      </c>
      <c r="G57" s="34">
        <f t="shared" si="4"/>
        <v>0.4772727272727273</v>
      </c>
      <c r="H57" s="35">
        <v>35</v>
      </c>
      <c r="I57" s="35">
        <v>90</v>
      </c>
      <c r="J57" s="35">
        <v>70</v>
      </c>
      <c r="K57" s="35">
        <v>195</v>
      </c>
      <c r="L57" s="34">
        <f t="shared" si="6"/>
        <v>0.641025641025641</v>
      </c>
      <c r="M57" s="35">
        <v>300</v>
      </c>
      <c r="N57" s="35">
        <v>90</v>
      </c>
      <c r="O57" s="35">
        <v>245</v>
      </c>
      <c r="P57" s="35">
        <v>0</v>
      </c>
      <c r="Q57" s="35">
        <v>635</v>
      </c>
      <c r="R57" s="34">
        <f t="shared" si="5"/>
        <v>0.5275590551181102</v>
      </c>
    </row>
    <row r="58" spans="1:18" ht="15">
      <c r="A58" t="s">
        <v>171</v>
      </c>
      <c r="B58" s="31" t="s">
        <v>172</v>
      </c>
      <c r="C58" s="31">
        <v>0</v>
      </c>
      <c r="D58" s="31">
        <v>5</v>
      </c>
      <c r="E58" s="31">
        <v>515</v>
      </c>
      <c r="F58" s="31">
        <v>520</v>
      </c>
      <c r="G58" s="34">
        <f t="shared" si="4"/>
        <v>0.009615384615384581</v>
      </c>
      <c r="H58" s="35">
        <v>10</v>
      </c>
      <c r="I58" s="35">
        <v>0</v>
      </c>
      <c r="J58" s="35">
        <v>360</v>
      </c>
      <c r="K58" s="35">
        <v>370</v>
      </c>
      <c r="L58" s="34">
        <f t="shared" si="6"/>
        <v>0.027027027027026973</v>
      </c>
      <c r="M58" s="35">
        <v>875</v>
      </c>
      <c r="N58" s="35">
        <v>10</v>
      </c>
      <c r="O58" s="35">
        <v>5</v>
      </c>
      <c r="P58" s="35">
        <v>0</v>
      </c>
      <c r="Q58" s="35">
        <v>890</v>
      </c>
      <c r="R58" s="34">
        <f t="shared" si="5"/>
        <v>0.016853932584269704</v>
      </c>
    </row>
    <row r="59" spans="1:18" ht="15">
      <c r="A59" t="s">
        <v>173</v>
      </c>
      <c r="B59" s="31" t="s">
        <v>174</v>
      </c>
      <c r="C59" s="31">
        <v>5</v>
      </c>
      <c r="D59" s="31">
        <v>5</v>
      </c>
      <c r="E59" s="31">
        <v>40</v>
      </c>
      <c r="F59" s="31">
        <v>50</v>
      </c>
      <c r="G59" s="34">
        <f t="shared" si="4"/>
        <v>0.19999999999999996</v>
      </c>
      <c r="H59" s="35">
        <v>0</v>
      </c>
      <c r="I59" s="35">
        <v>0</v>
      </c>
      <c r="J59" s="35">
        <v>5</v>
      </c>
      <c r="K59" s="35">
        <v>5</v>
      </c>
      <c r="L59" s="34">
        <f t="shared" si="6"/>
        <v>0</v>
      </c>
      <c r="M59" s="35">
        <v>45</v>
      </c>
      <c r="N59" s="35">
        <v>5</v>
      </c>
      <c r="O59" s="35">
        <v>5</v>
      </c>
      <c r="P59" s="35">
        <v>0</v>
      </c>
      <c r="Q59" s="35">
        <v>55</v>
      </c>
      <c r="R59" s="34">
        <f t="shared" si="5"/>
        <v>0.18181818181818177</v>
      </c>
    </row>
    <row r="60" spans="1:18" ht="15">
      <c r="A60" t="s">
        <v>175</v>
      </c>
      <c r="B60" s="31" t="s">
        <v>176</v>
      </c>
      <c r="C60" s="31">
        <v>0</v>
      </c>
      <c r="D60" s="31">
        <v>0</v>
      </c>
      <c r="E60" s="31">
        <v>5</v>
      </c>
      <c r="F60" s="31">
        <v>5</v>
      </c>
      <c r="G60" s="34">
        <f t="shared" si="4"/>
        <v>0</v>
      </c>
      <c r="H60" s="35">
        <v>0</v>
      </c>
      <c r="I60" s="35">
        <v>0</v>
      </c>
      <c r="J60" s="35">
        <v>0</v>
      </c>
      <c r="K60" s="35">
        <v>0</v>
      </c>
      <c r="L60" s="34" t="e">
        <f t="shared" si="6"/>
        <v>#DIV/0!</v>
      </c>
      <c r="M60" s="35">
        <v>5</v>
      </c>
      <c r="N60" s="35">
        <v>0</v>
      </c>
      <c r="O60" s="35">
        <v>0</v>
      </c>
      <c r="P60" s="35">
        <v>0</v>
      </c>
      <c r="Q60" s="35">
        <v>5</v>
      </c>
      <c r="R60" s="34">
        <f t="shared" si="5"/>
        <v>0</v>
      </c>
    </row>
    <row r="61" spans="1:18" ht="15">
      <c r="A61" t="s">
        <v>177</v>
      </c>
      <c r="B61" s="31" t="s">
        <v>178</v>
      </c>
      <c r="C61" s="31">
        <v>90</v>
      </c>
      <c r="D61" s="31">
        <v>25</v>
      </c>
      <c r="E61" s="31">
        <v>3160</v>
      </c>
      <c r="F61" s="31">
        <v>3275</v>
      </c>
      <c r="G61" s="34">
        <f t="shared" si="4"/>
        <v>0.03511450381679393</v>
      </c>
      <c r="H61" s="35">
        <v>230</v>
      </c>
      <c r="I61" s="35">
        <v>10</v>
      </c>
      <c r="J61" s="35">
        <v>155</v>
      </c>
      <c r="K61" s="35">
        <v>395</v>
      </c>
      <c r="L61" s="34">
        <f t="shared" si="6"/>
        <v>0.6075949367088608</v>
      </c>
      <c r="M61" s="35">
        <v>3315</v>
      </c>
      <c r="N61" s="35">
        <v>320</v>
      </c>
      <c r="O61" s="35">
        <v>35</v>
      </c>
      <c r="P61" s="35">
        <v>0</v>
      </c>
      <c r="Q61" s="35">
        <v>3670</v>
      </c>
      <c r="R61" s="34">
        <f t="shared" si="5"/>
        <v>0.09673024523160767</v>
      </c>
    </row>
    <row r="62" spans="1:18" ht="15">
      <c r="A62" t="s">
        <v>179</v>
      </c>
      <c r="B62" s="31" t="s">
        <v>180</v>
      </c>
      <c r="C62" s="31">
        <v>70</v>
      </c>
      <c r="D62" s="31">
        <v>20</v>
      </c>
      <c r="E62" s="31">
        <v>420</v>
      </c>
      <c r="F62" s="31">
        <v>510</v>
      </c>
      <c r="G62" s="34">
        <f t="shared" si="4"/>
        <v>0.17647058823529416</v>
      </c>
      <c r="H62" s="35">
        <v>20</v>
      </c>
      <c r="I62" s="35">
        <v>10</v>
      </c>
      <c r="J62" s="35">
        <v>75</v>
      </c>
      <c r="K62" s="35">
        <v>105</v>
      </c>
      <c r="L62" s="34">
        <f t="shared" si="6"/>
        <v>0.2857142857142857</v>
      </c>
      <c r="M62" s="35">
        <v>495</v>
      </c>
      <c r="N62" s="35">
        <v>90</v>
      </c>
      <c r="O62" s="35">
        <v>30</v>
      </c>
      <c r="P62" s="35">
        <v>0</v>
      </c>
      <c r="Q62" s="35">
        <v>615</v>
      </c>
      <c r="R62" s="34">
        <f t="shared" si="5"/>
        <v>0.19512195121951215</v>
      </c>
    </row>
    <row r="63" spans="1:18" ht="15">
      <c r="A63" t="s">
        <v>183</v>
      </c>
      <c r="B63" s="31" t="s">
        <v>184</v>
      </c>
      <c r="C63" s="31">
        <v>75</v>
      </c>
      <c r="D63" s="31">
        <v>5</v>
      </c>
      <c r="E63" s="31">
        <v>1075</v>
      </c>
      <c r="F63" s="31">
        <v>1155</v>
      </c>
      <c r="G63" s="34">
        <f t="shared" si="4"/>
        <v>0.06926406926406925</v>
      </c>
      <c r="H63" s="35">
        <v>105</v>
      </c>
      <c r="I63" s="35">
        <v>0</v>
      </c>
      <c r="J63" s="35">
        <v>35</v>
      </c>
      <c r="K63" s="35">
        <v>140</v>
      </c>
      <c r="L63" s="34">
        <f t="shared" si="6"/>
        <v>0.75</v>
      </c>
      <c r="M63" s="35">
        <v>1110</v>
      </c>
      <c r="N63" s="35">
        <v>180</v>
      </c>
      <c r="O63" s="35">
        <v>5</v>
      </c>
      <c r="P63" s="35">
        <v>0</v>
      </c>
      <c r="Q63" s="35">
        <v>1295</v>
      </c>
      <c r="R63" s="34">
        <f t="shared" si="5"/>
        <v>0.1428571428571429</v>
      </c>
    </row>
    <row r="64" spans="1:18" ht="15">
      <c r="A64" t="s">
        <v>187</v>
      </c>
      <c r="B64" s="31" t="s">
        <v>188</v>
      </c>
      <c r="C64" s="31">
        <v>0</v>
      </c>
      <c r="D64" s="31">
        <v>0</v>
      </c>
      <c r="E64" s="31">
        <v>395</v>
      </c>
      <c r="F64" s="31">
        <v>395</v>
      </c>
      <c r="G64" s="34">
        <f t="shared" si="4"/>
        <v>0</v>
      </c>
      <c r="H64" s="35">
        <v>0</v>
      </c>
      <c r="I64" s="35">
        <v>0</v>
      </c>
      <c r="J64" s="35">
        <v>200</v>
      </c>
      <c r="K64" s="35">
        <v>200</v>
      </c>
      <c r="L64" s="34">
        <f t="shared" si="6"/>
        <v>0</v>
      </c>
      <c r="M64" s="35">
        <v>595</v>
      </c>
      <c r="N64" s="35">
        <v>0</v>
      </c>
      <c r="O64" s="35">
        <v>0</v>
      </c>
      <c r="P64" s="35">
        <v>0</v>
      </c>
      <c r="Q64" s="35">
        <v>595</v>
      </c>
      <c r="R64" s="34">
        <f t="shared" si="5"/>
        <v>0</v>
      </c>
    </row>
    <row r="65" spans="1:18" ht="15">
      <c r="A65" t="s">
        <v>189</v>
      </c>
      <c r="B65" s="31" t="s">
        <v>190</v>
      </c>
      <c r="C65" s="31">
        <v>10</v>
      </c>
      <c r="D65" s="31">
        <v>15</v>
      </c>
      <c r="E65" s="31">
        <v>135</v>
      </c>
      <c r="F65" s="31">
        <v>160</v>
      </c>
      <c r="G65" s="34">
        <f t="shared" si="4"/>
        <v>0.15625</v>
      </c>
      <c r="H65" s="35">
        <v>10</v>
      </c>
      <c r="I65" s="35">
        <v>10</v>
      </c>
      <c r="J65" s="35">
        <v>40</v>
      </c>
      <c r="K65" s="35">
        <v>60</v>
      </c>
      <c r="L65" s="34">
        <f t="shared" si="6"/>
        <v>0.33333333333333337</v>
      </c>
      <c r="M65" s="35">
        <v>175</v>
      </c>
      <c r="N65" s="35">
        <v>20</v>
      </c>
      <c r="O65" s="35">
        <v>25</v>
      </c>
      <c r="P65" s="35">
        <v>0</v>
      </c>
      <c r="Q65" s="35">
        <v>220</v>
      </c>
      <c r="R65" s="34">
        <f t="shared" si="5"/>
        <v>0.20454545454545459</v>
      </c>
    </row>
    <row r="66" spans="1:18" ht="15">
      <c r="A66" t="s">
        <v>191</v>
      </c>
      <c r="B66" s="31" t="s">
        <v>192</v>
      </c>
      <c r="C66" s="31">
        <v>0</v>
      </c>
      <c r="D66" s="31">
        <v>0</v>
      </c>
      <c r="E66" s="31">
        <v>70</v>
      </c>
      <c r="F66" s="31">
        <v>70</v>
      </c>
      <c r="G66" s="34">
        <f aca="true" t="shared" si="7" ref="G66:G97">1-E66/F66</f>
        <v>0</v>
      </c>
      <c r="H66" s="35">
        <v>5</v>
      </c>
      <c r="I66" s="35">
        <v>0</v>
      </c>
      <c r="J66" s="35">
        <v>70</v>
      </c>
      <c r="K66" s="35">
        <v>75</v>
      </c>
      <c r="L66" s="34">
        <f t="shared" si="6"/>
        <v>0.06666666666666665</v>
      </c>
      <c r="M66" s="35">
        <v>140</v>
      </c>
      <c r="N66" s="35">
        <v>5</v>
      </c>
      <c r="O66" s="35">
        <v>0</v>
      </c>
      <c r="P66" s="35">
        <v>0</v>
      </c>
      <c r="Q66" s="35">
        <v>145</v>
      </c>
      <c r="R66" s="34">
        <f aca="true" t="shared" si="8" ref="R66:R97">1-M66/Q66</f>
        <v>0.03448275862068961</v>
      </c>
    </row>
    <row r="67" spans="1:18" ht="15">
      <c r="A67" t="s">
        <v>195</v>
      </c>
      <c r="B67" s="31" t="s">
        <v>196</v>
      </c>
      <c r="C67" s="31">
        <v>0</v>
      </c>
      <c r="D67" s="31">
        <v>0</v>
      </c>
      <c r="E67" s="31">
        <v>15</v>
      </c>
      <c r="F67" s="31">
        <v>15</v>
      </c>
      <c r="G67" s="34">
        <f t="shared" si="7"/>
        <v>0</v>
      </c>
      <c r="H67" s="35">
        <v>5</v>
      </c>
      <c r="I67" s="35">
        <v>0</v>
      </c>
      <c r="J67" s="35">
        <v>0</v>
      </c>
      <c r="K67" s="35">
        <v>5</v>
      </c>
      <c r="L67" s="34">
        <f t="shared" si="6"/>
        <v>1</v>
      </c>
      <c r="M67" s="35">
        <v>15</v>
      </c>
      <c r="N67" s="35">
        <v>5</v>
      </c>
      <c r="O67" s="35">
        <v>0</v>
      </c>
      <c r="P67" s="35">
        <v>0</v>
      </c>
      <c r="Q67" s="35">
        <v>20</v>
      </c>
      <c r="R67" s="34">
        <f t="shared" si="8"/>
        <v>0.25</v>
      </c>
    </row>
    <row r="68" spans="1:18" ht="15">
      <c r="A68" t="s">
        <v>197</v>
      </c>
      <c r="B68" s="31" t="s">
        <v>198</v>
      </c>
      <c r="C68" s="31">
        <v>0</v>
      </c>
      <c r="D68" s="31">
        <v>5</v>
      </c>
      <c r="E68" s="31">
        <v>75</v>
      </c>
      <c r="F68" s="31">
        <v>80</v>
      </c>
      <c r="G68" s="34">
        <f t="shared" si="7"/>
        <v>0.0625</v>
      </c>
      <c r="H68" s="35">
        <v>0</v>
      </c>
      <c r="I68" s="35">
        <v>0</v>
      </c>
      <c r="J68" s="35">
        <v>0</v>
      </c>
      <c r="K68" s="35">
        <v>0</v>
      </c>
      <c r="L68" s="34" t="e">
        <f t="shared" si="6"/>
        <v>#DIV/0!</v>
      </c>
      <c r="M68" s="35">
        <v>75</v>
      </c>
      <c r="N68" s="35">
        <v>0</v>
      </c>
      <c r="O68" s="35">
        <v>5</v>
      </c>
      <c r="P68" s="35">
        <v>0</v>
      </c>
      <c r="Q68" s="35">
        <v>80</v>
      </c>
      <c r="R68" s="34">
        <f t="shared" si="8"/>
        <v>0.0625</v>
      </c>
    </row>
    <row r="69" spans="1:18" ht="15">
      <c r="A69" t="s">
        <v>199</v>
      </c>
      <c r="B69" s="31" t="s">
        <v>200</v>
      </c>
      <c r="C69" s="31">
        <v>20</v>
      </c>
      <c r="D69" s="31">
        <v>0</v>
      </c>
      <c r="E69" s="31">
        <v>5</v>
      </c>
      <c r="F69" s="31">
        <v>25</v>
      </c>
      <c r="G69" s="34">
        <f t="shared" si="7"/>
        <v>0.8</v>
      </c>
      <c r="H69" s="35">
        <v>5</v>
      </c>
      <c r="I69" s="35">
        <v>0</v>
      </c>
      <c r="J69" s="35">
        <v>0</v>
      </c>
      <c r="K69" s="35">
        <v>5</v>
      </c>
      <c r="L69" s="34">
        <f t="shared" si="6"/>
        <v>1</v>
      </c>
      <c r="M69" s="35">
        <v>5</v>
      </c>
      <c r="N69" s="35">
        <v>25</v>
      </c>
      <c r="O69" s="35">
        <v>0</v>
      </c>
      <c r="P69" s="35">
        <v>0</v>
      </c>
      <c r="Q69" s="35">
        <v>30</v>
      </c>
      <c r="R69" s="34">
        <f t="shared" si="8"/>
        <v>0.8333333333333334</v>
      </c>
    </row>
    <row r="70" spans="1:18" ht="15">
      <c r="A70" t="s">
        <v>201</v>
      </c>
      <c r="B70" s="31" t="s">
        <v>202</v>
      </c>
      <c r="C70" s="31">
        <v>10</v>
      </c>
      <c r="D70" s="31">
        <v>0</v>
      </c>
      <c r="E70" s="31">
        <v>40</v>
      </c>
      <c r="F70" s="31">
        <v>50</v>
      </c>
      <c r="G70" s="34">
        <f t="shared" si="7"/>
        <v>0.19999999999999996</v>
      </c>
      <c r="H70" s="35">
        <v>0</v>
      </c>
      <c r="I70" s="35">
        <v>5</v>
      </c>
      <c r="J70" s="35">
        <v>0</v>
      </c>
      <c r="K70" s="35">
        <v>5</v>
      </c>
      <c r="L70" s="34">
        <f t="shared" si="6"/>
        <v>1</v>
      </c>
      <c r="M70" s="35">
        <v>40</v>
      </c>
      <c r="N70" s="35">
        <v>10</v>
      </c>
      <c r="O70" s="35">
        <v>5</v>
      </c>
      <c r="P70" s="35">
        <v>0</v>
      </c>
      <c r="Q70" s="35">
        <v>55</v>
      </c>
      <c r="R70" s="34">
        <f t="shared" si="8"/>
        <v>0.2727272727272727</v>
      </c>
    </row>
    <row r="71" spans="1:18" ht="15">
      <c r="A71" t="s">
        <v>203</v>
      </c>
      <c r="B71" s="31" t="s">
        <v>204</v>
      </c>
      <c r="C71" s="31">
        <v>65</v>
      </c>
      <c r="D71" s="31">
        <v>40</v>
      </c>
      <c r="E71" s="31">
        <v>2305</v>
      </c>
      <c r="F71" s="31">
        <v>2410</v>
      </c>
      <c r="G71" s="34">
        <f t="shared" si="7"/>
        <v>0.04356846473029041</v>
      </c>
      <c r="H71" s="35">
        <v>110</v>
      </c>
      <c r="I71" s="35">
        <v>35</v>
      </c>
      <c r="J71" s="35">
        <v>555</v>
      </c>
      <c r="K71" s="35">
        <v>700</v>
      </c>
      <c r="L71" s="34">
        <f t="shared" si="6"/>
        <v>0.20714285714285718</v>
      </c>
      <c r="M71" s="35">
        <v>2860</v>
      </c>
      <c r="N71" s="35">
        <v>175</v>
      </c>
      <c r="O71" s="35">
        <v>75</v>
      </c>
      <c r="P71" s="35">
        <v>0</v>
      </c>
      <c r="Q71" s="35">
        <v>3110</v>
      </c>
      <c r="R71" s="34">
        <f t="shared" si="8"/>
        <v>0.08038585209003213</v>
      </c>
    </row>
    <row r="72" spans="1:18" ht="15">
      <c r="A72" t="s">
        <v>205</v>
      </c>
      <c r="B72" s="31" t="s">
        <v>206</v>
      </c>
      <c r="C72" s="31">
        <v>5</v>
      </c>
      <c r="D72" s="31">
        <v>0</v>
      </c>
      <c r="E72" s="31">
        <v>15</v>
      </c>
      <c r="F72" s="31">
        <v>20</v>
      </c>
      <c r="G72" s="34">
        <f t="shared" si="7"/>
        <v>0.25</v>
      </c>
      <c r="H72" s="35">
        <v>10</v>
      </c>
      <c r="I72" s="35">
        <v>0</v>
      </c>
      <c r="J72" s="35">
        <v>5</v>
      </c>
      <c r="K72" s="35">
        <v>15</v>
      </c>
      <c r="L72" s="34">
        <f t="shared" si="6"/>
        <v>0.6666666666666667</v>
      </c>
      <c r="M72" s="35">
        <v>20</v>
      </c>
      <c r="N72" s="35">
        <v>15</v>
      </c>
      <c r="O72" s="35">
        <v>0</v>
      </c>
      <c r="P72" s="35">
        <v>0</v>
      </c>
      <c r="Q72" s="35">
        <v>35</v>
      </c>
      <c r="R72" s="34">
        <f t="shared" si="8"/>
        <v>0.4285714285714286</v>
      </c>
    </row>
    <row r="73" spans="1:18" ht="15">
      <c r="A73" t="s">
        <v>207</v>
      </c>
      <c r="B73" s="31" t="s">
        <v>208</v>
      </c>
      <c r="C73" s="31">
        <v>0</v>
      </c>
      <c r="D73" s="31">
        <v>0</v>
      </c>
      <c r="E73" s="31">
        <v>5</v>
      </c>
      <c r="F73" s="31">
        <v>5</v>
      </c>
      <c r="G73" s="34">
        <f t="shared" si="7"/>
        <v>0</v>
      </c>
      <c r="H73" s="35">
        <v>0</v>
      </c>
      <c r="I73" s="35">
        <v>0</v>
      </c>
      <c r="J73" s="35">
        <v>0</v>
      </c>
      <c r="K73" s="35">
        <v>0</v>
      </c>
      <c r="L73" s="34" t="e">
        <f aca="true" t="shared" si="9" ref="L73:L104">1-J73/K73</f>
        <v>#DIV/0!</v>
      </c>
      <c r="M73" s="35">
        <v>5</v>
      </c>
      <c r="N73" s="35">
        <v>0</v>
      </c>
      <c r="O73" s="35">
        <v>0</v>
      </c>
      <c r="P73" s="35">
        <v>0</v>
      </c>
      <c r="Q73" s="35">
        <v>5</v>
      </c>
      <c r="R73" s="34">
        <f t="shared" si="8"/>
        <v>0</v>
      </c>
    </row>
    <row r="74" spans="1:18" ht="15">
      <c r="A74" t="s">
        <v>209</v>
      </c>
      <c r="B74" s="31" t="s">
        <v>210</v>
      </c>
      <c r="C74" s="31">
        <v>40</v>
      </c>
      <c r="D74" s="31">
        <v>30</v>
      </c>
      <c r="E74" s="31">
        <v>1925</v>
      </c>
      <c r="F74" s="31">
        <v>1995</v>
      </c>
      <c r="G74" s="34">
        <f t="shared" si="7"/>
        <v>0.03508771929824561</v>
      </c>
      <c r="H74" s="35">
        <v>35</v>
      </c>
      <c r="I74" s="35">
        <v>15</v>
      </c>
      <c r="J74" s="35">
        <v>140</v>
      </c>
      <c r="K74" s="35">
        <v>190</v>
      </c>
      <c r="L74" s="34">
        <f t="shared" si="9"/>
        <v>0.26315789473684215</v>
      </c>
      <c r="M74" s="35">
        <v>2065</v>
      </c>
      <c r="N74" s="35">
        <v>75</v>
      </c>
      <c r="O74" s="35">
        <v>45</v>
      </c>
      <c r="P74" s="35">
        <v>0</v>
      </c>
      <c r="Q74" s="35">
        <v>2185</v>
      </c>
      <c r="R74" s="34">
        <f t="shared" si="8"/>
        <v>0.05491990846681927</v>
      </c>
    </row>
    <row r="75" spans="1:18" ht="15">
      <c r="A75" t="s">
        <v>211</v>
      </c>
      <c r="B75" s="31" t="s">
        <v>212</v>
      </c>
      <c r="C75" s="31">
        <v>110</v>
      </c>
      <c r="D75" s="31">
        <v>5</v>
      </c>
      <c r="E75" s="31">
        <v>125</v>
      </c>
      <c r="F75" s="31">
        <v>240</v>
      </c>
      <c r="G75" s="34">
        <f t="shared" si="7"/>
        <v>0.47916666666666663</v>
      </c>
      <c r="H75" s="35">
        <v>110</v>
      </c>
      <c r="I75" s="35">
        <v>0</v>
      </c>
      <c r="J75" s="35">
        <v>60</v>
      </c>
      <c r="K75" s="35">
        <v>170</v>
      </c>
      <c r="L75" s="34">
        <f t="shared" si="9"/>
        <v>0.6470588235294117</v>
      </c>
      <c r="M75" s="35">
        <v>185</v>
      </c>
      <c r="N75" s="35">
        <v>220</v>
      </c>
      <c r="O75" s="35">
        <v>5</v>
      </c>
      <c r="P75" s="35">
        <v>0</v>
      </c>
      <c r="Q75" s="35">
        <v>410</v>
      </c>
      <c r="R75" s="34">
        <f t="shared" si="8"/>
        <v>0.5487804878048781</v>
      </c>
    </row>
    <row r="76" spans="1:18" ht="15">
      <c r="A76" t="s">
        <v>213</v>
      </c>
      <c r="B76" s="31" t="s">
        <v>214</v>
      </c>
      <c r="C76" s="31">
        <v>0</v>
      </c>
      <c r="D76" s="31">
        <v>0</v>
      </c>
      <c r="E76" s="31">
        <v>55</v>
      </c>
      <c r="F76" s="31">
        <v>55</v>
      </c>
      <c r="G76" s="34">
        <f t="shared" si="7"/>
        <v>0</v>
      </c>
      <c r="H76" s="35">
        <v>0</v>
      </c>
      <c r="I76" s="35">
        <v>10</v>
      </c>
      <c r="J76" s="35">
        <v>25</v>
      </c>
      <c r="K76" s="35">
        <v>35</v>
      </c>
      <c r="L76" s="34">
        <f t="shared" si="9"/>
        <v>0.2857142857142857</v>
      </c>
      <c r="M76" s="35">
        <v>80</v>
      </c>
      <c r="N76" s="35">
        <v>0</v>
      </c>
      <c r="O76" s="35">
        <v>10</v>
      </c>
      <c r="P76" s="35">
        <v>0</v>
      </c>
      <c r="Q76" s="35">
        <v>90</v>
      </c>
      <c r="R76" s="34">
        <f t="shared" si="8"/>
        <v>0.11111111111111116</v>
      </c>
    </row>
    <row r="77" spans="1:18" ht="15">
      <c r="A77" t="s">
        <v>217</v>
      </c>
      <c r="B77" s="31" t="s">
        <v>218</v>
      </c>
      <c r="C77" s="31">
        <v>60</v>
      </c>
      <c r="D77" s="31">
        <v>90</v>
      </c>
      <c r="E77" s="31">
        <v>195</v>
      </c>
      <c r="F77" s="31">
        <v>345</v>
      </c>
      <c r="G77" s="34">
        <f t="shared" si="7"/>
        <v>0.4347826086956522</v>
      </c>
      <c r="H77" s="35">
        <v>80</v>
      </c>
      <c r="I77" s="35">
        <v>80</v>
      </c>
      <c r="J77" s="35">
        <v>35</v>
      </c>
      <c r="K77" s="35">
        <v>195</v>
      </c>
      <c r="L77" s="34">
        <f t="shared" si="9"/>
        <v>0.8205128205128205</v>
      </c>
      <c r="M77" s="35">
        <v>230</v>
      </c>
      <c r="N77" s="35">
        <v>140</v>
      </c>
      <c r="O77" s="35">
        <v>170</v>
      </c>
      <c r="P77" s="35">
        <v>0</v>
      </c>
      <c r="Q77" s="35">
        <v>540</v>
      </c>
      <c r="R77" s="34">
        <f t="shared" si="8"/>
        <v>0.5740740740740741</v>
      </c>
    </row>
    <row r="78" spans="1:18" ht="15">
      <c r="A78" t="s">
        <v>219</v>
      </c>
      <c r="B78" s="31" t="s">
        <v>220</v>
      </c>
      <c r="C78" s="31">
        <v>360</v>
      </c>
      <c r="D78" s="31">
        <v>115</v>
      </c>
      <c r="E78" s="31">
        <v>2150</v>
      </c>
      <c r="F78" s="31">
        <v>2625</v>
      </c>
      <c r="G78" s="34">
        <f t="shared" si="7"/>
        <v>0.18095238095238098</v>
      </c>
      <c r="H78" s="35">
        <v>865</v>
      </c>
      <c r="I78" s="35">
        <v>65</v>
      </c>
      <c r="J78" s="35">
        <v>535</v>
      </c>
      <c r="K78" s="35">
        <v>1465</v>
      </c>
      <c r="L78" s="34">
        <f t="shared" si="9"/>
        <v>0.6348122866894198</v>
      </c>
      <c r="M78" s="35">
        <v>2685</v>
      </c>
      <c r="N78" s="35">
        <v>1225</v>
      </c>
      <c r="O78" s="35">
        <v>180</v>
      </c>
      <c r="P78" s="35">
        <v>0</v>
      </c>
      <c r="Q78" s="35">
        <v>4090</v>
      </c>
      <c r="R78" s="34">
        <f t="shared" si="8"/>
        <v>0.34352078239608796</v>
      </c>
    </row>
    <row r="79" spans="1:18" ht="15">
      <c r="A79" t="s">
        <v>221</v>
      </c>
      <c r="B79" s="31" t="s">
        <v>222</v>
      </c>
      <c r="C79" s="31">
        <v>0</v>
      </c>
      <c r="D79" s="31">
        <v>15</v>
      </c>
      <c r="E79" s="31">
        <v>340</v>
      </c>
      <c r="F79" s="31">
        <v>355</v>
      </c>
      <c r="G79" s="34">
        <f t="shared" si="7"/>
        <v>0.04225352112676062</v>
      </c>
      <c r="H79" s="35">
        <v>0</v>
      </c>
      <c r="I79" s="35">
        <v>10</v>
      </c>
      <c r="J79" s="35">
        <v>20</v>
      </c>
      <c r="K79" s="35">
        <v>30</v>
      </c>
      <c r="L79" s="34">
        <f t="shared" si="9"/>
        <v>0.33333333333333337</v>
      </c>
      <c r="M79" s="35">
        <v>360</v>
      </c>
      <c r="N79" s="35">
        <v>0</v>
      </c>
      <c r="O79" s="35">
        <v>25</v>
      </c>
      <c r="P79" s="35">
        <v>0</v>
      </c>
      <c r="Q79" s="35">
        <v>385</v>
      </c>
      <c r="R79" s="34">
        <f t="shared" si="8"/>
        <v>0.06493506493506496</v>
      </c>
    </row>
    <row r="80" spans="1:18" ht="15">
      <c r="A80" t="s">
        <v>223</v>
      </c>
      <c r="B80" s="31" t="s">
        <v>224</v>
      </c>
      <c r="C80" s="31">
        <v>155</v>
      </c>
      <c r="D80" s="31">
        <v>70</v>
      </c>
      <c r="E80" s="31">
        <v>1455</v>
      </c>
      <c r="F80" s="31">
        <v>1680</v>
      </c>
      <c r="G80" s="34">
        <f t="shared" si="7"/>
        <v>0.1339285714285714</v>
      </c>
      <c r="H80" s="35">
        <v>465</v>
      </c>
      <c r="I80" s="35">
        <v>70</v>
      </c>
      <c r="J80" s="35">
        <v>810</v>
      </c>
      <c r="K80" s="35">
        <v>1345</v>
      </c>
      <c r="L80" s="34">
        <f t="shared" si="9"/>
        <v>0.3977695167286245</v>
      </c>
      <c r="M80" s="35">
        <v>2265</v>
      </c>
      <c r="N80" s="35">
        <v>620</v>
      </c>
      <c r="O80" s="35">
        <v>140</v>
      </c>
      <c r="P80" s="35">
        <v>0</v>
      </c>
      <c r="Q80" s="35">
        <v>3025</v>
      </c>
      <c r="R80" s="34">
        <f t="shared" si="8"/>
        <v>0.25123966942148757</v>
      </c>
    </row>
    <row r="81" spans="1:18" ht="15">
      <c r="A81" t="s">
        <v>225</v>
      </c>
      <c r="B81" s="31" t="s">
        <v>226</v>
      </c>
      <c r="C81" s="31">
        <v>110</v>
      </c>
      <c r="D81" s="31">
        <v>0</v>
      </c>
      <c r="E81" s="31">
        <v>100</v>
      </c>
      <c r="F81" s="31">
        <v>210</v>
      </c>
      <c r="G81" s="34">
        <f t="shared" si="7"/>
        <v>0.5238095238095238</v>
      </c>
      <c r="H81" s="35">
        <v>80</v>
      </c>
      <c r="I81" s="35">
        <v>0</v>
      </c>
      <c r="J81" s="35">
        <v>15</v>
      </c>
      <c r="K81" s="35">
        <v>95</v>
      </c>
      <c r="L81" s="34">
        <f t="shared" si="9"/>
        <v>0.8421052631578947</v>
      </c>
      <c r="M81" s="35">
        <v>115</v>
      </c>
      <c r="N81" s="35">
        <v>190</v>
      </c>
      <c r="O81" s="35">
        <v>0</v>
      </c>
      <c r="P81" s="35">
        <v>0</v>
      </c>
      <c r="Q81" s="35">
        <v>305</v>
      </c>
      <c r="R81" s="34">
        <f t="shared" si="8"/>
        <v>0.6229508196721312</v>
      </c>
    </row>
    <row r="82" spans="1:18" ht="15">
      <c r="A82" t="s">
        <v>227</v>
      </c>
      <c r="B82" s="31" t="s">
        <v>228</v>
      </c>
      <c r="C82" s="31">
        <v>30</v>
      </c>
      <c r="D82" s="31">
        <v>20</v>
      </c>
      <c r="E82" s="31">
        <v>235</v>
      </c>
      <c r="F82" s="31">
        <v>285</v>
      </c>
      <c r="G82" s="34">
        <f t="shared" si="7"/>
        <v>0.17543859649122806</v>
      </c>
      <c r="H82" s="35">
        <v>5</v>
      </c>
      <c r="I82" s="35">
        <v>5</v>
      </c>
      <c r="J82" s="35">
        <v>5</v>
      </c>
      <c r="K82" s="35">
        <v>15</v>
      </c>
      <c r="L82" s="34">
        <f t="shared" si="9"/>
        <v>0.6666666666666667</v>
      </c>
      <c r="M82" s="35">
        <v>240</v>
      </c>
      <c r="N82" s="35">
        <v>35</v>
      </c>
      <c r="O82" s="35">
        <v>25</v>
      </c>
      <c r="P82" s="35">
        <v>0</v>
      </c>
      <c r="Q82" s="35">
        <v>300</v>
      </c>
      <c r="R82" s="34">
        <f t="shared" si="8"/>
        <v>0.19999999999999996</v>
      </c>
    </row>
    <row r="83" spans="1:18" ht="15">
      <c r="A83" t="s">
        <v>229</v>
      </c>
      <c r="B83" s="31" t="s">
        <v>230</v>
      </c>
      <c r="C83" s="31">
        <v>0</v>
      </c>
      <c r="D83" s="31">
        <v>0</v>
      </c>
      <c r="E83" s="31">
        <v>5</v>
      </c>
      <c r="F83" s="31">
        <v>5</v>
      </c>
      <c r="G83" s="34">
        <f t="shared" si="7"/>
        <v>0</v>
      </c>
      <c r="H83" s="35">
        <v>0</v>
      </c>
      <c r="I83" s="35">
        <v>0</v>
      </c>
      <c r="J83" s="35">
        <v>0</v>
      </c>
      <c r="K83" s="35">
        <v>0</v>
      </c>
      <c r="L83" s="34" t="e">
        <f t="shared" si="9"/>
        <v>#DIV/0!</v>
      </c>
      <c r="M83" s="35">
        <v>5</v>
      </c>
      <c r="N83" s="35">
        <v>0</v>
      </c>
      <c r="O83" s="35">
        <v>0</v>
      </c>
      <c r="P83" s="35">
        <v>0</v>
      </c>
      <c r="Q83" s="35">
        <v>5</v>
      </c>
      <c r="R83" s="34">
        <f t="shared" si="8"/>
        <v>0</v>
      </c>
    </row>
    <row r="84" spans="1:18" ht="15">
      <c r="A84" t="s">
        <v>231</v>
      </c>
      <c r="B84" s="31" t="s">
        <v>232</v>
      </c>
      <c r="C84" s="31">
        <v>85</v>
      </c>
      <c r="D84" s="31">
        <v>20</v>
      </c>
      <c r="E84" s="31">
        <v>1440</v>
      </c>
      <c r="F84" s="31">
        <v>1545</v>
      </c>
      <c r="G84" s="34">
        <f t="shared" si="7"/>
        <v>0.06796116504854366</v>
      </c>
      <c r="H84" s="35">
        <v>70</v>
      </c>
      <c r="I84" s="35">
        <v>5</v>
      </c>
      <c r="J84" s="35">
        <v>110</v>
      </c>
      <c r="K84" s="35">
        <v>185</v>
      </c>
      <c r="L84" s="34">
        <f t="shared" si="9"/>
        <v>0.4054054054054054</v>
      </c>
      <c r="M84" s="35">
        <v>1550</v>
      </c>
      <c r="N84" s="35">
        <v>155</v>
      </c>
      <c r="O84" s="35">
        <v>25</v>
      </c>
      <c r="P84" s="35">
        <v>0</v>
      </c>
      <c r="Q84" s="35">
        <v>1730</v>
      </c>
      <c r="R84" s="34">
        <f t="shared" si="8"/>
        <v>0.10404624277456642</v>
      </c>
    </row>
    <row r="85" spans="1:18" ht="15">
      <c r="A85" t="s">
        <v>233</v>
      </c>
      <c r="B85" s="31" t="s">
        <v>234</v>
      </c>
      <c r="C85" s="31">
        <v>20</v>
      </c>
      <c r="D85" s="31">
        <v>20</v>
      </c>
      <c r="E85" s="31">
        <v>1020</v>
      </c>
      <c r="F85" s="31">
        <v>1060</v>
      </c>
      <c r="G85" s="34">
        <f t="shared" si="7"/>
        <v>0.037735849056603765</v>
      </c>
      <c r="H85" s="35">
        <v>100</v>
      </c>
      <c r="I85" s="35">
        <v>30</v>
      </c>
      <c r="J85" s="35">
        <v>715</v>
      </c>
      <c r="K85" s="35">
        <v>845</v>
      </c>
      <c r="L85" s="34">
        <f t="shared" si="9"/>
        <v>0.15384615384615385</v>
      </c>
      <c r="M85" s="35">
        <v>1735</v>
      </c>
      <c r="N85" s="35">
        <v>120</v>
      </c>
      <c r="O85" s="35">
        <v>50</v>
      </c>
      <c r="P85" s="35">
        <v>0</v>
      </c>
      <c r="Q85" s="35">
        <v>1905</v>
      </c>
      <c r="R85" s="34">
        <f t="shared" si="8"/>
        <v>0.08923884514435698</v>
      </c>
    </row>
    <row r="86" spans="1:18" ht="15">
      <c r="A86" t="s">
        <v>235</v>
      </c>
      <c r="B86" s="31" t="s">
        <v>236</v>
      </c>
      <c r="C86" s="31">
        <v>20</v>
      </c>
      <c r="D86" s="31">
        <v>10</v>
      </c>
      <c r="E86" s="31">
        <v>140</v>
      </c>
      <c r="F86" s="31">
        <v>170</v>
      </c>
      <c r="G86" s="34">
        <f t="shared" si="7"/>
        <v>0.17647058823529416</v>
      </c>
      <c r="H86" s="35">
        <v>15</v>
      </c>
      <c r="I86" s="35">
        <v>5</v>
      </c>
      <c r="J86" s="35">
        <v>15</v>
      </c>
      <c r="K86" s="35">
        <v>35</v>
      </c>
      <c r="L86" s="34">
        <f t="shared" si="9"/>
        <v>0.5714285714285714</v>
      </c>
      <c r="M86" s="35">
        <v>155</v>
      </c>
      <c r="N86" s="35">
        <v>35</v>
      </c>
      <c r="O86" s="35">
        <v>15</v>
      </c>
      <c r="P86" s="35">
        <v>0</v>
      </c>
      <c r="Q86" s="35">
        <v>205</v>
      </c>
      <c r="R86" s="34">
        <f t="shared" si="8"/>
        <v>0.24390243902439024</v>
      </c>
    </row>
    <row r="87" spans="1:18" ht="15">
      <c r="A87" t="s">
        <v>237</v>
      </c>
      <c r="B87" s="31" t="s">
        <v>238</v>
      </c>
      <c r="C87" s="31">
        <v>55</v>
      </c>
      <c r="D87" s="31">
        <v>345</v>
      </c>
      <c r="E87" s="31">
        <v>1300</v>
      </c>
      <c r="F87" s="31">
        <v>1700</v>
      </c>
      <c r="G87" s="34">
        <f t="shared" si="7"/>
        <v>0.23529411764705888</v>
      </c>
      <c r="H87" s="35">
        <v>90</v>
      </c>
      <c r="I87" s="35">
        <v>120</v>
      </c>
      <c r="J87" s="35">
        <v>105</v>
      </c>
      <c r="K87" s="35">
        <v>315</v>
      </c>
      <c r="L87" s="34">
        <f t="shared" si="9"/>
        <v>0.6666666666666667</v>
      </c>
      <c r="M87" s="35">
        <v>1405</v>
      </c>
      <c r="N87" s="35">
        <v>145</v>
      </c>
      <c r="O87" s="35">
        <v>465</v>
      </c>
      <c r="P87" s="35">
        <v>0</v>
      </c>
      <c r="Q87" s="35">
        <v>2015</v>
      </c>
      <c r="R87" s="34">
        <f t="shared" si="8"/>
        <v>0.3027295285359801</v>
      </c>
    </row>
    <row r="88" spans="1:18" ht="15">
      <c r="A88" t="s">
        <v>239</v>
      </c>
      <c r="B88" s="31" t="s">
        <v>240</v>
      </c>
      <c r="C88" s="31">
        <v>1535</v>
      </c>
      <c r="D88" s="31">
        <v>380</v>
      </c>
      <c r="E88" s="31">
        <v>1330</v>
      </c>
      <c r="F88" s="31">
        <v>3245</v>
      </c>
      <c r="G88" s="34">
        <f t="shared" si="7"/>
        <v>0.5901386748844376</v>
      </c>
      <c r="H88" s="35">
        <v>345</v>
      </c>
      <c r="I88" s="35">
        <v>15</v>
      </c>
      <c r="J88" s="35">
        <v>140</v>
      </c>
      <c r="K88" s="35">
        <v>500</v>
      </c>
      <c r="L88" s="34">
        <f t="shared" si="9"/>
        <v>0.72</v>
      </c>
      <c r="M88" s="35">
        <v>1470</v>
      </c>
      <c r="N88" s="35">
        <v>1880</v>
      </c>
      <c r="O88" s="35">
        <v>395</v>
      </c>
      <c r="P88" s="35">
        <v>0</v>
      </c>
      <c r="Q88" s="35">
        <v>3745</v>
      </c>
      <c r="R88" s="34">
        <f t="shared" si="8"/>
        <v>0.6074766355140186</v>
      </c>
    </row>
    <row r="89" spans="1:18" ht="15">
      <c r="A89" t="s">
        <v>241</v>
      </c>
      <c r="B89" s="31" t="s">
        <v>242</v>
      </c>
      <c r="C89" s="31">
        <v>15</v>
      </c>
      <c r="D89" s="31">
        <v>5</v>
      </c>
      <c r="E89" s="31">
        <v>30</v>
      </c>
      <c r="F89" s="31">
        <v>50</v>
      </c>
      <c r="G89" s="34">
        <f t="shared" si="7"/>
        <v>0.4</v>
      </c>
      <c r="H89" s="35">
        <v>0</v>
      </c>
      <c r="I89" s="35">
        <v>0</v>
      </c>
      <c r="J89" s="35">
        <v>0</v>
      </c>
      <c r="K89" s="35">
        <v>0</v>
      </c>
      <c r="L89" s="34" t="e">
        <f t="shared" si="9"/>
        <v>#DIV/0!</v>
      </c>
      <c r="M89" s="35">
        <v>30</v>
      </c>
      <c r="N89" s="35">
        <v>15</v>
      </c>
      <c r="O89" s="35">
        <v>5</v>
      </c>
      <c r="P89" s="35">
        <v>0</v>
      </c>
      <c r="Q89" s="35">
        <v>50</v>
      </c>
      <c r="R89" s="34">
        <f t="shared" si="8"/>
        <v>0.4</v>
      </c>
    </row>
    <row r="90" spans="1:18" ht="15">
      <c r="A90" t="s">
        <v>243</v>
      </c>
      <c r="B90" s="31" t="s">
        <v>244</v>
      </c>
      <c r="C90" s="31">
        <v>130</v>
      </c>
      <c r="D90" s="31">
        <v>40</v>
      </c>
      <c r="E90" s="31">
        <v>1295</v>
      </c>
      <c r="F90" s="31">
        <v>1465</v>
      </c>
      <c r="G90" s="34">
        <f t="shared" si="7"/>
        <v>0.11604095563139927</v>
      </c>
      <c r="H90" s="35">
        <v>305</v>
      </c>
      <c r="I90" s="35">
        <v>20</v>
      </c>
      <c r="J90" s="35">
        <v>105</v>
      </c>
      <c r="K90" s="35">
        <v>430</v>
      </c>
      <c r="L90" s="34">
        <f t="shared" si="9"/>
        <v>0.7558139534883721</v>
      </c>
      <c r="M90" s="35">
        <v>1400</v>
      </c>
      <c r="N90" s="35">
        <v>435</v>
      </c>
      <c r="O90" s="35">
        <v>60</v>
      </c>
      <c r="P90" s="35">
        <v>0</v>
      </c>
      <c r="Q90" s="35">
        <v>1895</v>
      </c>
      <c r="R90" s="34">
        <f t="shared" si="8"/>
        <v>0.2612137203166227</v>
      </c>
    </row>
    <row r="91" spans="1:18" ht="15">
      <c r="A91" t="s">
        <v>247</v>
      </c>
      <c r="B91" s="31" t="s">
        <v>248</v>
      </c>
      <c r="C91" s="31">
        <v>530</v>
      </c>
      <c r="D91" s="31">
        <v>615</v>
      </c>
      <c r="E91" s="31">
        <v>525</v>
      </c>
      <c r="F91" s="31">
        <v>1670</v>
      </c>
      <c r="G91" s="34">
        <f t="shared" si="7"/>
        <v>0.6856287425149701</v>
      </c>
      <c r="H91" s="35">
        <v>525</v>
      </c>
      <c r="I91" s="35">
        <v>470</v>
      </c>
      <c r="J91" s="35">
        <v>330</v>
      </c>
      <c r="K91" s="35">
        <v>1325</v>
      </c>
      <c r="L91" s="34">
        <f t="shared" si="9"/>
        <v>0.7509433962264151</v>
      </c>
      <c r="M91" s="35">
        <v>855</v>
      </c>
      <c r="N91" s="35">
        <v>1055</v>
      </c>
      <c r="O91" s="35">
        <v>1085</v>
      </c>
      <c r="P91" s="35">
        <v>0</v>
      </c>
      <c r="Q91" s="35">
        <v>2995</v>
      </c>
      <c r="R91" s="34">
        <f t="shared" si="8"/>
        <v>0.7145242070116862</v>
      </c>
    </row>
    <row r="92" spans="1:18" ht="15">
      <c r="A92" t="s">
        <v>249</v>
      </c>
      <c r="B92" s="31" t="s">
        <v>250</v>
      </c>
      <c r="C92" s="31">
        <v>0</v>
      </c>
      <c r="D92" s="31">
        <v>0</v>
      </c>
      <c r="E92" s="31">
        <v>55</v>
      </c>
      <c r="F92" s="31">
        <v>55</v>
      </c>
      <c r="G92" s="34">
        <f t="shared" si="7"/>
        <v>0</v>
      </c>
      <c r="H92" s="35">
        <v>0</v>
      </c>
      <c r="I92" s="35">
        <v>0</v>
      </c>
      <c r="J92" s="35">
        <v>35</v>
      </c>
      <c r="K92" s="35">
        <v>35</v>
      </c>
      <c r="L92" s="34">
        <f t="shared" si="9"/>
        <v>0</v>
      </c>
      <c r="M92" s="35">
        <v>90</v>
      </c>
      <c r="N92" s="35">
        <v>0</v>
      </c>
      <c r="O92" s="35">
        <v>0</v>
      </c>
      <c r="P92" s="35">
        <v>0</v>
      </c>
      <c r="Q92" s="35">
        <v>90</v>
      </c>
      <c r="R92" s="34">
        <f t="shared" si="8"/>
        <v>0</v>
      </c>
    </row>
    <row r="93" spans="1:18" ht="15">
      <c r="A93" t="s">
        <v>251</v>
      </c>
      <c r="B93" s="31" t="s">
        <v>252</v>
      </c>
      <c r="C93" s="31">
        <v>0</v>
      </c>
      <c r="D93" s="31">
        <v>0</v>
      </c>
      <c r="E93" s="31">
        <v>20</v>
      </c>
      <c r="F93" s="31">
        <v>20</v>
      </c>
      <c r="G93" s="34">
        <f t="shared" si="7"/>
        <v>0</v>
      </c>
      <c r="H93" s="35">
        <v>0</v>
      </c>
      <c r="I93" s="35">
        <v>0</v>
      </c>
      <c r="J93" s="35">
        <v>0</v>
      </c>
      <c r="K93" s="35">
        <v>0</v>
      </c>
      <c r="L93" s="34" t="e">
        <f t="shared" si="9"/>
        <v>#DIV/0!</v>
      </c>
      <c r="M93" s="35">
        <v>20</v>
      </c>
      <c r="N93" s="35">
        <v>0</v>
      </c>
      <c r="O93" s="35">
        <v>0</v>
      </c>
      <c r="P93" s="35">
        <v>0</v>
      </c>
      <c r="Q93" s="35">
        <v>20</v>
      </c>
      <c r="R93" s="34">
        <f t="shared" si="8"/>
        <v>0</v>
      </c>
    </row>
    <row r="94" spans="1:18" ht="15">
      <c r="A94" t="s">
        <v>253</v>
      </c>
      <c r="B94" s="31" t="s">
        <v>254</v>
      </c>
      <c r="C94" s="31">
        <v>60</v>
      </c>
      <c r="D94" s="31">
        <v>25</v>
      </c>
      <c r="E94" s="31">
        <v>560</v>
      </c>
      <c r="F94" s="31">
        <v>645</v>
      </c>
      <c r="G94" s="34">
        <f t="shared" si="7"/>
        <v>0.13178294573643412</v>
      </c>
      <c r="H94" s="35">
        <v>95</v>
      </c>
      <c r="I94" s="35">
        <v>10</v>
      </c>
      <c r="J94" s="35">
        <v>120</v>
      </c>
      <c r="K94" s="35">
        <v>225</v>
      </c>
      <c r="L94" s="34">
        <f t="shared" si="9"/>
        <v>0.4666666666666667</v>
      </c>
      <c r="M94" s="35">
        <v>680</v>
      </c>
      <c r="N94" s="35">
        <v>155</v>
      </c>
      <c r="O94" s="35">
        <v>35</v>
      </c>
      <c r="P94" s="35">
        <v>0</v>
      </c>
      <c r="Q94" s="35">
        <v>870</v>
      </c>
      <c r="R94" s="34">
        <f t="shared" si="8"/>
        <v>0.2183908045977011</v>
      </c>
    </row>
    <row r="95" spans="1:18" ht="15">
      <c r="A95" t="s">
        <v>257</v>
      </c>
      <c r="B95" s="31" t="s">
        <v>258</v>
      </c>
      <c r="C95" s="31">
        <v>5</v>
      </c>
      <c r="D95" s="31">
        <v>10</v>
      </c>
      <c r="E95" s="31">
        <v>110</v>
      </c>
      <c r="F95" s="31">
        <v>125</v>
      </c>
      <c r="G95" s="34">
        <f t="shared" si="7"/>
        <v>0.12</v>
      </c>
      <c r="H95" s="35">
        <v>5</v>
      </c>
      <c r="I95" s="35">
        <v>0</v>
      </c>
      <c r="J95" s="35">
        <v>10</v>
      </c>
      <c r="K95" s="35">
        <v>15</v>
      </c>
      <c r="L95" s="34">
        <f t="shared" si="9"/>
        <v>0.33333333333333337</v>
      </c>
      <c r="M95" s="35">
        <v>120</v>
      </c>
      <c r="N95" s="35">
        <v>10</v>
      </c>
      <c r="O95" s="35">
        <v>10</v>
      </c>
      <c r="P95" s="35">
        <v>0</v>
      </c>
      <c r="Q95" s="35">
        <v>140</v>
      </c>
      <c r="R95" s="34">
        <f t="shared" si="8"/>
        <v>0.1428571428571429</v>
      </c>
    </row>
    <row r="96" spans="1:18" ht="15">
      <c r="A96" t="s">
        <v>291</v>
      </c>
      <c r="B96" s="31" t="s">
        <v>275</v>
      </c>
      <c r="C96" s="31">
        <v>9395</v>
      </c>
      <c r="D96" s="31">
        <v>8085</v>
      </c>
      <c r="E96" s="31">
        <v>69955</v>
      </c>
      <c r="F96" s="31">
        <v>87435</v>
      </c>
      <c r="G96" s="34">
        <f t="shared" si="7"/>
        <v>0.19991994052724882</v>
      </c>
      <c r="H96" s="35">
        <v>7960</v>
      </c>
      <c r="I96" s="35">
        <v>2700</v>
      </c>
      <c r="J96" s="35">
        <v>15800</v>
      </c>
      <c r="K96" s="35">
        <v>26460</v>
      </c>
      <c r="L96" s="34">
        <f t="shared" si="9"/>
        <v>0.4028722600151171</v>
      </c>
      <c r="M96" s="35">
        <v>85755</v>
      </c>
      <c r="N96" s="35">
        <v>17355</v>
      </c>
      <c r="O96" s="35">
        <v>10785</v>
      </c>
      <c r="P96" s="35">
        <v>0</v>
      </c>
      <c r="Q96" s="35">
        <v>113895</v>
      </c>
      <c r="R96" s="34">
        <f t="shared" si="8"/>
        <v>0.24706966943237196</v>
      </c>
    </row>
    <row r="97" spans="1:18" ht="15">
      <c r="A97" t="s">
        <v>259</v>
      </c>
      <c r="B97" s="31" t="s">
        <v>260</v>
      </c>
      <c r="C97" s="31">
        <v>20</v>
      </c>
      <c r="D97" s="31">
        <v>15</v>
      </c>
      <c r="E97" s="31">
        <v>275</v>
      </c>
      <c r="F97" s="31">
        <v>310</v>
      </c>
      <c r="G97" s="34">
        <f t="shared" si="7"/>
        <v>0.11290322580645162</v>
      </c>
      <c r="H97" s="35">
        <v>0</v>
      </c>
      <c r="I97" s="35">
        <v>10</v>
      </c>
      <c r="J97" s="35">
        <v>60</v>
      </c>
      <c r="K97" s="35">
        <v>70</v>
      </c>
      <c r="L97" s="34">
        <f t="shared" si="9"/>
        <v>0.1428571428571429</v>
      </c>
      <c r="M97" s="35">
        <v>335</v>
      </c>
      <c r="N97" s="35">
        <v>20</v>
      </c>
      <c r="O97" s="35">
        <v>25</v>
      </c>
      <c r="P97" s="35">
        <v>0</v>
      </c>
      <c r="Q97" s="35">
        <v>380</v>
      </c>
      <c r="R97" s="34">
        <f t="shared" si="8"/>
        <v>0.11842105263157898</v>
      </c>
    </row>
    <row r="98" spans="1:18" ht="15">
      <c r="A98" t="s">
        <v>261</v>
      </c>
      <c r="B98" s="31" t="s">
        <v>262</v>
      </c>
      <c r="C98" s="31">
        <v>380</v>
      </c>
      <c r="D98" s="31">
        <v>10</v>
      </c>
      <c r="E98" s="31">
        <v>1555</v>
      </c>
      <c r="F98" s="31">
        <v>1945</v>
      </c>
      <c r="G98" s="34">
        <f>1-E98/F98</f>
        <v>0.2005141388174807</v>
      </c>
      <c r="H98" s="35">
        <v>195</v>
      </c>
      <c r="I98" s="35">
        <v>5</v>
      </c>
      <c r="J98" s="35">
        <v>135</v>
      </c>
      <c r="K98" s="35">
        <v>335</v>
      </c>
      <c r="L98" s="34">
        <f t="shared" si="9"/>
        <v>0.5970149253731343</v>
      </c>
      <c r="M98" s="35">
        <v>1690</v>
      </c>
      <c r="N98" s="35">
        <v>575</v>
      </c>
      <c r="O98" s="35">
        <v>15</v>
      </c>
      <c r="P98" s="35">
        <v>0</v>
      </c>
      <c r="Q98" s="35">
        <v>2280</v>
      </c>
      <c r="R98" s="34">
        <f>1-M98/Q98</f>
        <v>0.25877192982456143</v>
      </c>
    </row>
    <row r="99" spans="1:18" ht="15">
      <c r="A99" t="s">
        <v>263</v>
      </c>
      <c r="B99" s="31" t="s">
        <v>264</v>
      </c>
      <c r="C99" s="31">
        <v>40</v>
      </c>
      <c r="D99" s="31">
        <v>40</v>
      </c>
      <c r="E99" s="31">
        <v>445</v>
      </c>
      <c r="F99" s="31">
        <v>525</v>
      </c>
      <c r="G99" s="34">
        <f>1-E99/F99</f>
        <v>0.1523809523809524</v>
      </c>
      <c r="H99" s="35">
        <v>45</v>
      </c>
      <c r="I99" s="35">
        <v>15</v>
      </c>
      <c r="J99" s="35">
        <v>135</v>
      </c>
      <c r="K99" s="35">
        <v>195</v>
      </c>
      <c r="L99" s="34">
        <f t="shared" si="9"/>
        <v>0.3076923076923077</v>
      </c>
      <c r="M99" s="35">
        <v>580</v>
      </c>
      <c r="N99" s="35">
        <v>85</v>
      </c>
      <c r="O99" s="35">
        <v>55</v>
      </c>
      <c r="P99" s="35">
        <v>0</v>
      </c>
      <c r="Q99" s="35">
        <v>720</v>
      </c>
      <c r="R99" s="34">
        <f>1-M99/Q99</f>
        <v>0.19444444444444442</v>
      </c>
    </row>
    <row r="100" spans="1:18" ht="15">
      <c r="A100" t="s">
        <v>265</v>
      </c>
      <c r="B100" s="31" t="s">
        <v>266</v>
      </c>
      <c r="C100" s="31">
        <v>165</v>
      </c>
      <c r="D100" s="31">
        <v>50</v>
      </c>
      <c r="E100" s="31">
        <v>235</v>
      </c>
      <c r="F100" s="31">
        <v>450</v>
      </c>
      <c r="G100" s="34">
        <f>1-E100/F100</f>
        <v>0.47777777777777775</v>
      </c>
      <c r="H100" s="35">
        <v>45</v>
      </c>
      <c r="I100" s="35">
        <v>15</v>
      </c>
      <c r="J100" s="35">
        <v>35</v>
      </c>
      <c r="K100" s="35">
        <v>95</v>
      </c>
      <c r="L100" s="34">
        <f t="shared" si="9"/>
        <v>0.631578947368421</v>
      </c>
      <c r="M100" s="35">
        <v>270</v>
      </c>
      <c r="N100" s="35">
        <v>210</v>
      </c>
      <c r="O100" s="35">
        <v>65</v>
      </c>
      <c r="P100" s="35">
        <v>0</v>
      </c>
      <c r="Q100" s="35">
        <v>545</v>
      </c>
      <c r="R100" s="34">
        <f>1-M100/Q100</f>
        <v>0.5045871559633027</v>
      </c>
    </row>
    <row r="101" spans="1:18" ht="15">
      <c r="A101" t="s">
        <v>267</v>
      </c>
      <c r="B101" s="31" t="s">
        <v>268</v>
      </c>
      <c r="C101" s="31">
        <v>10</v>
      </c>
      <c r="D101" s="31">
        <v>0</v>
      </c>
      <c r="E101" s="31">
        <v>40</v>
      </c>
      <c r="F101" s="31">
        <v>50</v>
      </c>
      <c r="G101" s="34">
        <f>1-E101/F101</f>
        <v>0.19999999999999996</v>
      </c>
      <c r="H101" s="35">
        <v>0</v>
      </c>
      <c r="I101" s="35">
        <v>0</v>
      </c>
      <c r="J101" s="35">
        <v>0</v>
      </c>
      <c r="K101" s="35">
        <v>0</v>
      </c>
      <c r="L101" s="34" t="e">
        <f t="shared" si="9"/>
        <v>#DIV/0!</v>
      </c>
      <c r="M101" s="35">
        <v>40</v>
      </c>
      <c r="N101" s="35">
        <v>10</v>
      </c>
      <c r="O101" s="35">
        <v>0</v>
      </c>
      <c r="P101" s="35">
        <v>0</v>
      </c>
      <c r="Q101" s="35">
        <v>50</v>
      </c>
      <c r="R101" s="34">
        <f>1-M101/Q101</f>
        <v>0.19999999999999996</v>
      </c>
    </row>
    <row r="102" spans="1:18" ht="15">
      <c r="A102" t="s">
        <v>269</v>
      </c>
      <c r="B102" s="31" t="s">
        <v>270</v>
      </c>
      <c r="C102" s="31">
        <v>20</v>
      </c>
      <c r="D102" s="31">
        <v>80</v>
      </c>
      <c r="E102" s="31">
        <v>70</v>
      </c>
      <c r="F102" s="31">
        <v>170</v>
      </c>
      <c r="G102" s="34">
        <f>1-E102/F102</f>
        <v>0.5882352941176471</v>
      </c>
      <c r="H102" s="35">
        <v>15</v>
      </c>
      <c r="I102" s="35">
        <v>35</v>
      </c>
      <c r="J102" s="35">
        <v>15</v>
      </c>
      <c r="K102" s="35">
        <v>65</v>
      </c>
      <c r="L102" s="34">
        <f t="shared" si="9"/>
        <v>0.7692307692307692</v>
      </c>
      <c r="M102" s="35">
        <v>85</v>
      </c>
      <c r="N102" s="35">
        <v>35</v>
      </c>
      <c r="O102" s="35">
        <v>115</v>
      </c>
      <c r="P102" s="35">
        <v>0</v>
      </c>
      <c r="Q102" s="35">
        <v>235</v>
      </c>
      <c r="R102" s="34">
        <f>1-M102/Q102</f>
        <v>0.6382978723404256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6"/>
  <sheetViews>
    <sheetView zoomScale="155" zoomScaleNormal="155" workbookViewId="0" topLeftCell="B1">
      <selection activeCell="E1" sqref="E1"/>
    </sheetView>
  </sheetViews>
  <sheetFormatPr defaultColWidth="9.140625" defaultRowHeight="12.75"/>
  <cols>
    <col min="1" max="1" width="11.00390625" style="0" hidden="1" customWidth="1"/>
    <col min="2" max="2" width="11.00390625" style="36" customWidth="1"/>
    <col min="3" max="3" width="11.57421875" style="37" customWidth="1"/>
    <col min="4" max="5" width="11.00390625" style="37" customWidth="1"/>
    <col min="6" max="6" width="11.00390625" style="36" customWidth="1"/>
    <col min="7" max="7" width="11.00390625" style="37" customWidth="1"/>
    <col min="8" max="8" width="11.00390625" style="36" customWidth="1"/>
    <col min="9" max="16384" width="11.00390625" style="0" customWidth="1"/>
  </cols>
  <sheetData>
    <row r="1" spans="1:8" ht="12.75">
      <c r="A1" s="32" t="s">
        <v>38</v>
      </c>
      <c r="B1" s="36" t="s">
        <v>292</v>
      </c>
      <c r="C1" s="37" t="s">
        <v>293</v>
      </c>
      <c r="D1" s="37" t="s">
        <v>294</v>
      </c>
      <c r="E1" s="37" t="s">
        <v>295</v>
      </c>
      <c r="F1" s="36" t="s">
        <v>296</v>
      </c>
      <c r="G1" s="37" t="s">
        <v>297</v>
      </c>
      <c r="H1" s="36" t="s">
        <v>298</v>
      </c>
    </row>
    <row r="2" spans="1:8" ht="12.75">
      <c r="A2" s="32" t="s">
        <v>41</v>
      </c>
      <c r="B2" s="36" t="s">
        <v>42</v>
      </c>
      <c r="C2" s="37">
        <v>124</v>
      </c>
      <c r="D2" s="37">
        <f aca="true" t="shared" si="0" ref="D2:D33">E2-C2</f>
        <v>3073</v>
      </c>
      <c r="E2" s="37">
        <v>3197</v>
      </c>
      <c r="F2" s="38">
        <f aca="true" t="shared" si="1" ref="F2:F33">+C2/E2</f>
        <v>0.03878636221457617</v>
      </c>
      <c r="G2" s="37">
        <v>2251</v>
      </c>
      <c r="H2" s="39">
        <f aca="true" t="shared" si="2" ref="H2:H9">E2/G2-1</f>
        <v>0.4202576632607731</v>
      </c>
    </row>
    <row r="3" spans="1:8" ht="12.75">
      <c r="A3" s="32" t="s">
        <v>43</v>
      </c>
      <c r="B3" s="36" t="s">
        <v>299</v>
      </c>
      <c r="C3" s="37">
        <v>7</v>
      </c>
      <c r="D3" s="37">
        <f t="shared" si="0"/>
        <v>3</v>
      </c>
      <c r="E3" s="37">
        <v>10</v>
      </c>
      <c r="F3" s="38">
        <f t="shared" si="1"/>
        <v>0.7</v>
      </c>
      <c r="G3" s="37">
        <v>3</v>
      </c>
      <c r="H3" s="39">
        <f t="shared" si="2"/>
        <v>2.3333333333333335</v>
      </c>
    </row>
    <row r="4" spans="1:8" ht="12.75">
      <c r="A4" s="40" t="s">
        <v>45</v>
      </c>
      <c r="B4" s="41" t="s">
        <v>46</v>
      </c>
      <c r="C4" s="42">
        <v>2414</v>
      </c>
      <c r="D4" s="42">
        <f t="shared" si="0"/>
        <v>2866</v>
      </c>
      <c r="E4" s="42">
        <v>5280</v>
      </c>
      <c r="F4" s="43">
        <f t="shared" si="1"/>
        <v>0.4571969696969697</v>
      </c>
      <c r="G4" s="42">
        <v>5026</v>
      </c>
      <c r="H4" s="44">
        <f t="shared" si="2"/>
        <v>0.050537206526064526</v>
      </c>
    </row>
    <row r="5" spans="1:8" ht="12.75">
      <c r="A5" s="32" t="s">
        <v>47</v>
      </c>
      <c r="B5" s="36" t="s">
        <v>48</v>
      </c>
      <c r="C5" s="37">
        <v>253</v>
      </c>
      <c r="D5" s="37">
        <f t="shared" si="0"/>
        <v>820</v>
      </c>
      <c r="E5" s="37">
        <v>1073</v>
      </c>
      <c r="F5" s="38">
        <f t="shared" si="1"/>
        <v>0.23578751164958062</v>
      </c>
      <c r="G5" s="37">
        <v>1744</v>
      </c>
      <c r="H5" s="39">
        <f t="shared" si="2"/>
        <v>-0.3847477064220184</v>
      </c>
    </row>
    <row r="6" spans="1:8" ht="12.75">
      <c r="A6" s="32" t="s">
        <v>49</v>
      </c>
      <c r="B6" s="36" t="s">
        <v>50</v>
      </c>
      <c r="C6" s="37">
        <v>242</v>
      </c>
      <c r="D6" s="37">
        <f t="shared" si="0"/>
        <v>184</v>
      </c>
      <c r="E6" s="37">
        <v>426</v>
      </c>
      <c r="F6" s="38">
        <f t="shared" si="1"/>
        <v>0.568075117370892</v>
      </c>
      <c r="G6" s="37">
        <v>713</v>
      </c>
      <c r="H6" s="39">
        <f t="shared" si="2"/>
        <v>-0.4025245441795231</v>
      </c>
    </row>
    <row r="7" spans="1:8" ht="12.75">
      <c r="A7" s="32" t="s">
        <v>55</v>
      </c>
      <c r="B7" s="36" t="s">
        <v>56</v>
      </c>
      <c r="C7" s="37">
        <v>0</v>
      </c>
      <c r="D7" s="37">
        <f t="shared" si="0"/>
        <v>2</v>
      </c>
      <c r="E7" s="37">
        <v>2</v>
      </c>
      <c r="F7" s="38">
        <f t="shared" si="1"/>
        <v>0</v>
      </c>
      <c r="G7" s="37">
        <v>5</v>
      </c>
      <c r="H7" s="39">
        <f t="shared" si="2"/>
        <v>-0.6</v>
      </c>
    </row>
    <row r="8" spans="1:8" ht="12.75">
      <c r="A8" s="40" t="s">
        <v>57</v>
      </c>
      <c r="B8" s="41" t="s">
        <v>58</v>
      </c>
      <c r="C8" s="42">
        <v>637</v>
      </c>
      <c r="D8" s="42">
        <f t="shared" si="0"/>
        <v>576</v>
      </c>
      <c r="E8" s="42">
        <v>1213</v>
      </c>
      <c r="F8" s="43">
        <f t="shared" si="1"/>
        <v>0.5251442704039572</v>
      </c>
      <c r="G8" s="42">
        <v>1673</v>
      </c>
      <c r="H8" s="44">
        <f t="shared" si="2"/>
        <v>-0.27495517035265993</v>
      </c>
    </row>
    <row r="9" spans="1:8" ht="12.75">
      <c r="A9" s="40" t="s">
        <v>171</v>
      </c>
      <c r="B9" s="41" t="s">
        <v>172</v>
      </c>
      <c r="C9" s="42">
        <v>199</v>
      </c>
      <c r="D9" s="42">
        <f t="shared" si="0"/>
        <v>193</v>
      </c>
      <c r="E9" s="42">
        <v>392</v>
      </c>
      <c r="F9" s="43">
        <f t="shared" si="1"/>
        <v>0.5076530612244898</v>
      </c>
      <c r="G9" s="42">
        <v>572</v>
      </c>
      <c r="H9" s="44">
        <f t="shared" si="2"/>
        <v>-0.3146853146853147</v>
      </c>
    </row>
    <row r="10" spans="1:8" ht="12.75">
      <c r="A10" s="32" t="s">
        <v>300</v>
      </c>
      <c r="B10" s="36" t="s">
        <v>301</v>
      </c>
      <c r="D10" s="37">
        <f t="shared" si="0"/>
        <v>3</v>
      </c>
      <c r="E10" s="37">
        <v>3</v>
      </c>
      <c r="F10" s="38">
        <f t="shared" si="1"/>
        <v>0</v>
      </c>
      <c r="H10" s="39"/>
    </row>
    <row r="11" spans="1:8" ht="12.75">
      <c r="A11" s="32" t="s">
        <v>302</v>
      </c>
      <c r="B11" s="36" t="s">
        <v>303</v>
      </c>
      <c r="C11" s="37">
        <v>1</v>
      </c>
      <c r="D11" s="37">
        <f t="shared" si="0"/>
        <v>1</v>
      </c>
      <c r="E11" s="37">
        <v>2</v>
      </c>
      <c r="F11" s="38">
        <f t="shared" si="1"/>
        <v>0.5</v>
      </c>
      <c r="H11" s="39"/>
    </row>
    <row r="12" spans="1:8" ht="12.75">
      <c r="A12" s="32" t="s">
        <v>59</v>
      </c>
      <c r="B12" s="36" t="s">
        <v>60</v>
      </c>
      <c r="C12" s="37">
        <v>75</v>
      </c>
      <c r="D12" s="37">
        <f t="shared" si="0"/>
        <v>89</v>
      </c>
      <c r="E12" s="37">
        <v>164</v>
      </c>
      <c r="F12" s="38">
        <f t="shared" si="1"/>
        <v>0.4573170731707317</v>
      </c>
      <c r="G12" s="37">
        <v>250</v>
      </c>
      <c r="H12" s="39">
        <f aca="true" t="shared" si="3" ref="H12:H26">E12/G12-1</f>
        <v>-0.344</v>
      </c>
    </row>
    <row r="13" spans="1:8" ht="12.75">
      <c r="A13" s="32" t="s">
        <v>61</v>
      </c>
      <c r="B13" s="36" t="s">
        <v>62</v>
      </c>
      <c r="C13" s="37">
        <v>304</v>
      </c>
      <c r="D13" s="37">
        <f t="shared" si="0"/>
        <v>2923</v>
      </c>
      <c r="E13" s="37">
        <v>3227</v>
      </c>
      <c r="F13" s="38">
        <f t="shared" si="1"/>
        <v>0.09420514409668422</v>
      </c>
      <c r="G13" s="37">
        <v>3210</v>
      </c>
      <c r="H13" s="39">
        <f t="shared" si="3"/>
        <v>0.005295950155763229</v>
      </c>
    </row>
    <row r="14" spans="1:8" ht="12.75">
      <c r="A14" s="40" t="s">
        <v>63</v>
      </c>
      <c r="B14" s="41" t="s">
        <v>64</v>
      </c>
      <c r="C14" s="42">
        <v>22</v>
      </c>
      <c r="D14" s="42">
        <f t="shared" si="0"/>
        <v>35</v>
      </c>
      <c r="E14" s="42">
        <v>57</v>
      </c>
      <c r="F14" s="43">
        <f t="shared" si="1"/>
        <v>0.38596491228070173</v>
      </c>
      <c r="G14" s="42">
        <v>57</v>
      </c>
      <c r="H14" s="44">
        <f t="shared" si="3"/>
        <v>0</v>
      </c>
    </row>
    <row r="15" spans="1:8" ht="12.75">
      <c r="A15" s="32" t="s">
        <v>65</v>
      </c>
      <c r="B15" s="36" t="s">
        <v>66</v>
      </c>
      <c r="C15" s="37">
        <v>1</v>
      </c>
      <c r="D15" s="37">
        <f t="shared" si="0"/>
        <v>0</v>
      </c>
      <c r="E15" s="37">
        <v>1</v>
      </c>
      <c r="F15" s="38">
        <f t="shared" si="1"/>
        <v>1</v>
      </c>
      <c r="G15" s="37">
        <v>4</v>
      </c>
      <c r="H15" s="39">
        <f t="shared" si="3"/>
        <v>-0.75</v>
      </c>
    </row>
    <row r="16" spans="1:8" ht="12.75">
      <c r="A16" s="32" t="s">
        <v>67</v>
      </c>
      <c r="B16" s="36" t="s">
        <v>68</v>
      </c>
      <c r="C16" s="37">
        <v>17</v>
      </c>
      <c r="D16" s="37">
        <f t="shared" si="0"/>
        <v>9</v>
      </c>
      <c r="E16" s="37">
        <v>26</v>
      </c>
      <c r="F16" s="38">
        <f t="shared" si="1"/>
        <v>0.6538461538461539</v>
      </c>
      <c r="G16" s="37">
        <v>40</v>
      </c>
      <c r="H16" s="39">
        <f t="shared" si="3"/>
        <v>-0.35</v>
      </c>
    </row>
    <row r="17" spans="1:8" ht="12.75">
      <c r="A17" s="32" t="s">
        <v>195</v>
      </c>
      <c r="B17" s="36" t="s">
        <v>304</v>
      </c>
      <c r="C17" s="37">
        <v>0</v>
      </c>
      <c r="D17" s="37">
        <f t="shared" si="0"/>
        <v>11</v>
      </c>
      <c r="E17" s="37">
        <v>11</v>
      </c>
      <c r="F17" s="38">
        <f t="shared" si="1"/>
        <v>0</v>
      </c>
      <c r="G17" s="37">
        <v>36</v>
      </c>
      <c r="H17" s="39">
        <f t="shared" si="3"/>
        <v>-0.6944444444444444</v>
      </c>
    </row>
    <row r="18" spans="1:8" ht="12.75">
      <c r="A18" s="32" t="s">
        <v>69</v>
      </c>
      <c r="B18" s="36" t="s">
        <v>70</v>
      </c>
      <c r="C18" s="37">
        <v>5</v>
      </c>
      <c r="D18" s="37">
        <f t="shared" si="0"/>
        <v>5</v>
      </c>
      <c r="E18" s="37">
        <v>10</v>
      </c>
      <c r="F18" s="38">
        <f t="shared" si="1"/>
        <v>0.5</v>
      </c>
      <c r="G18" s="37">
        <v>2</v>
      </c>
      <c r="H18" s="39">
        <f t="shared" si="3"/>
        <v>4</v>
      </c>
    </row>
    <row r="19" spans="1:8" ht="12.75">
      <c r="A19" s="40" t="s">
        <v>71</v>
      </c>
      <c r="B19" s="41" t="s">
        <v>72</v>
      </c>
      <c r="C19" s="42">
        <v>89</v>
      </c>
      <c r="D19" s="42">
        <f t="shared" si="0"/>
        <v>109</v>
      </c>
      <c r="E19" s="42">
        <v>198</v>
      </c>
      <c r="F19" s="43">
        <f t="shared" si="1"/>
        <v>0.4494949494949495</v>
      </c>
      <c r="G19" s="42">
        <v>349</v>
      </c>
      <c r="H19" s="44">
        <f t="shared" si="3"/>
        <v>-0.4326647564469914</v>
      </c>
    </row>
    <row r="20" spans="1:8" ht="12.75">
      <c r="A20" s="32" t="s">
        <v>73</v>
      </c>
      <c r="B20" s="36" t="s">
        <v>74</v>
      </c>
      <c r="C20" s="37">
        <v>11</v>
      </c>
      <c r="D20" s="37">
        <f t="shared" si="0"/>
        <v>5</v>
      </c>
      <c r="E20" s="37">
        <v>16</v>
      </c>
      <c r="F20" s="38">
        <f t="shared" si="1"/>
        <v>0.6875</v>
      </c>
      <c r="G20" s="37">
        <v>26</v>
      </c>
      <c r="H20" s="39">
        <f t="shared" si="3"/>
        <v>-0.3846153846153846</v>
      </c>
    </row>
    <row r="21" spans="1:8" ht="12.75">
      <c r="A21" s="32" t="s">
        <v>305</v>
      </c>
      <c r="B21" s="36" t="s">
        <v>306</v>
      </c>
      <c r="C21" s="37">
        <v>1</v>
      </c>
      <c r="D21" s="37">
        <f t="shared" si="0"/>
        <v>0</v>
      </c>
      <c r="E21" s="37">
        <v>1</v>
      </c>
      <c r="F21" s="38">
        <f t="shared" si="1"/>
        <v>1</v>
      </c>
      <c r="G21" s="37">
        <v>1</v>
      </c>
      <c r="H21" s="39">
        <f t="shared" si="3"/>
        <v>0</v>
      </c>
    </row>
    <row r="22" spans="1:8" ht="12.75">
      <c r="A22" s="32" t="s">
        <v>75</v>
      </c>
      <c r="B22" s="36" t="s">
        <v>307</v>
      </c>
      <c r="C22" s="37">
        <v>24</v>
      </c>
      <c r="D22" s="37">
        <f t="shared" si="0"/>
        <v>56</v>
      </c>
      <c r="E22" s="37">
        <v>80</v>
      </c>
      <c r="F22" s="38">
        <f t="shared" si="1"/>
        <v>0.3</v>
      </c>
      <c r="G22" s="37">
        <v>119</v>
      </c>
      <c r="H22" s="39">
        <f t="shared" si="3"/>
        <v>-0.32773109243697474</v>
      </c>
    </row>
    <row r="23" spans="1:8" ht="12.75">
      <c r="A23" s="32" t="s">
        <v>77</v>
      </c>
      <c r="B23" s="36" t="s">
        <v>78</v>
      </c>
      <c r="C23" s="37">
        <v>27</v>
      </c>
      <c r="D23" s="37">
        <f t="shared" si="0"/>
        <v>35</v>
      </c>
      <c r="E23" s="37">
        <v>62</v>
      </c>
      <c r="F23" s="38">
        <f t="shared" si="1"/>
        <v>0.43548387096774194</v>
      </c>
      <c r="G23" s="37">
        <v>38</v>
      </c>
      <c r="H23" s="39">
        <f t="shared" si="3"/>
        <v>0.631578947368421</v>
      </c>
    </row>
    <row r="24" spans="1:8" ht="12.75">
      <c r="A24" s="32" t="s">
        <v>79</v>
      </c>
      <c r="B24" s="36" t="s">
        <v>80</v>
      </c>
      <c r="C24" s="37">
        <v>10</v>
      </c>
      <c r="D24" s="37">
        <f t="shared" si="0"/>
        <v>20</v>
      </c>
      <c r="E24" s="37">
        <v>30</v>
      </c>
      <c r="F24" s="38">
        <f t="shared" si="1"/>
        <v>0.3333333333333333</v>
      </c>
      <c r="G24" s="37">
        <v>39</v>
      </c>
      <c r="H24" s="39">
        <f t="shared" si="3"/>
        <v>-0.23076923076923073</v>
      </c>
    </row>
    <row r="25" spans="1:8" ht="12.75">
      <c r="A25" s="32" t="s">
        <v>81</v>
      </c>
      <c r="B25" s="36" t="s">
        <v>82</v>
      </c>
      <c r="C25" s="37">
        <v>116</v>
      </c>
      <c r="D25" s="37">
        <f t="shared" si="0"/>
        <v>219</v>
      </c>
      <c r="E25" s="37">
        <v>335</v>
      </c>
      <c r="F25" s="38">
        <f t="shared" si="1"/>
        <v>0.34626865671641793</v>
      </c>
      <c r="G25" s="37">
        <v>567</v>
      </c>
      <c r="H25" s="39">
        <f t="shared" si="3"/>
        <v>-0.4091710758377425</v>
      </c>
    </row>
    <row r="26" spans="1:8" ht="12.75">
      <c r="A26" s="32" t="s">
        <v>83</v>
      </c>
      <c r="B26" s="36" t="s">
        <v>84</v>
      </c>
      <c r="C26" s="37">
        <v>2</v>
      </c>
      <c r="D26" s="37">
        <f t="shared" si="0"/>
        <v>0</v>
      </c>
      <c r="E26" s="37">
        <v>2</v>
      </c>
      <c r="F26" s="38">
        <f t="shared" si="1"/>
        <v>1</v>
      </c>
      <c r="G26" s="37">
        <v>1</v>
      </c>
      <c r="H26" s="39">
        <f t="shared" si="3"/>
        <v>1</v>
      </c>
    </row>
    <row r="27" spans="1:8" ht="12.75">
      <c r="A27" s="40" t="s">
        <v>85</v>
      </c>
      <c r="B27" s="41" t="s">
        <v>86</v>
      </c>
      <c r="C27" s="42">
        <v>0</v>
      </c>
      <c r="D27" s="42">
        <f t="shared" si="0"/>
        <v>1</v>
      </c>
      <c r="E27" s="42">
        <v>1</v>
      </c>
      <c r="F27" s="43">
        <f t="shared" si="1"/>
        <v>0</v>
      </c>
      <c r="G27" s="42"/>
      <c r="H27" s="44"/>
    </row>
    <row r="28" spans="1:8" ht="12.75">
      <c r="A28" s="32" t="s">
        <v>217</v>
      </c>
      <c r="B28" s="36" t="s">
        <v>308</v>
      </c>
      <c r="C28" s="37">
        <v>50</v>
      </c>
      <c r="D28" s="37">
        <f t="shared" si="0"/>
        <v>121</v>
      </c>
      <c r="E28" s="37">
        <v>171</v>
      </c>
      <c r="F28" s="38">
        <f t="shared" si="1"/>
        <v>0.29239766081871343</v>
      </c>
      <c r="G28" s="37">
        <v>250</v>
      </c>
      <c r="H28" s="39">
        <f>E28/G28-1</f>
        <v>-0.31599999999999995</v>
      </c>
    </row>
    <row r="29" spans="1:8" ht="12.75">
      <c r="A29" s="32" t="s">
        <v>87</v>
      </c>
      <c r="B29" s="36" t="s">
        <v>88</v>
      </c>
      <c r="C29" s="37">
        <v>1</v>
      </c>
      <c r="D29" s="37">
        <f t="shared" si="0"/>
        <v>0</v>
      </c>
      <c r="E29" s="37">
        <v>1</v>
      </c>
      <c r="F29" s="38">
        <f t="shared" si="1"/>
        <v>1</v>
      </c>
      <c r="H29" s="39"/>
    </row>
    <row r="30" spans="1:8" ht="12.75">
      <c r="A30" s="32" t="s">
        <v>89</v>
      </c>
      <c r="B30" s="36" t="s">
        <v>309</v>
      </c>
      <c r="C30" s="37">
        <v>730</v>
      </c>
      <c r="D30" s="37">
        <f t="shared" si="0"/>
        <v>841</v>
      </c>
      <c r="E30" s="37">
        <v>1571</v>
      </c>
      <c r="F30" s="38">
        <f t="shared" si="1"/>
        <v>0.46467218332272436</v>
      </c>
      <c r="G30" s="37">
        <v>1224</v>
      </c>
      <c r="H30" s="39">
        <f aca="true" t="shared" si="4" ref="H30:H41">E30/G30-1</f>
        <v>0.2834967320261439</v>
      </c>
    </row>
    <row r="31" spans="1:8" ht="12.75">
      <c r="A31" s="32" t="s">
        <v>91</v>
      </c>
      <c r="B31" s="36" t="s">
        <v>92</v>
      </c>
      <c r="C31" s="37">
        <v>38</v>
      </c>
      <c r="D31" s="37">
        <f t="shared" si="0"/>
        <v>48</v>
      </c>
      <c r="E31" s="37">
        <v>86</v>
      </c>
      <c r="F31" s="38">
        <f t="shared" si="1"/>
        <v>0.4418604651162791</v>
      </c>
      <c r="G31" s="37">
        <v>93</v>
      </c>
      <c r="H31" s="39">
        <f t="shared" si="4"/>
        <v>-0.07526881720430112</v>
      </c>
    </row>
    <row r="32" spans="1:8" ht="12.75">
      <c r="A32" s="32" t="s">
        <v>93</v>
      </c>
      <c r="B32" s="36" t="s">
        <v>94</v>
      </c>
      <c r="C32" s="37">
        <v>21</v>
      </c>
      <c r="D32" s="37">
        <f t="shared" si="0"/>
        <v>184</v>
      </c>
      <c r="E32" s="37">
        <v>205</v>
      </c>
      <c r="F32" s="38">
        <f t="shared" si="1"/>
        <v>0.1024390243902439</v>
      </c>
      <c r="G32" s="37">
        <v>148</v>
      </c>
      <c r="H32" s="39">
        <f t="shared" si="4"/>
        <v>0.3851351351351351</v>
      </c>
    </row>
    <row r="33" spans="1:8" ht="12.75">
      <c r="A33" s="32" t="s">
        <v>95</v>
      </c>
      <c r="B33" s="36" t="s">
        <v>96</v>
      </c>
      <c r="C33" s="37">
        <v>238</v>
      </c>
      <c r="D33" s="37">
        <f t="shared" si="0"/>
        <v>293</v>
      </c>
      <c r="E33" s="37">
        <v>531</v>
      </c>
      <c r="F33" s="38">
        <f t="shared" si="1"/>
        <v>0.448210922787194</v>
      </c>
      <c r="G33" s="37">
        <v>859</v>
      </c>
      <c r="H33" s="39">
        <f t="shared" si="4"/>
        <v>-0.38183934807916187</v>
      </c>
    </row>
    <row r="34" spans="1:8" ht="12.75">
      <c r="A34" s="32" t="s">
        <v>97</v>
      </c>
      <c r="B34" s="36" t="s">
        <v>310</v>
      </c>
      <c r="C34" s="37">
        <v>0</v>
      </c>
      <c r="D34" s="37">
        <f aca="true" t="shared" si="5" ref="D34:D65">E34-C34</f>
        <v>2</v>
      </c>
      <c r="E34" s="37">
        <v>2</v>
      </c>
      <c r="F34" s="38">
        <f aca="true" t="shared" si="6" ref="F34:F65">+C34/E34</f>
        <v>0</v>
      </c>
      <c r="G34" s="37">
        <v>6</v>
      </c>
      <c r="H34" s="39">
        <f t="shared" si="4"/>
        <v>-0.6666666666666667</v>
      </c>
    </row>
    <row r="35" spans="1:8" ht="12.75">
      <c r="A35" s="32" t="s">
        <v>311</v>
      </c>
      <c r="B35" s="36" t="s">
        <v>312</v>
      </c>
      <c r="C35" s="37">
        <v>1</v>
      </c>
      <c r="D35" s="37">
        <f t="shared" si="5"/>
        <v>0</v>
      </c>
      <c r="E35" s="37">
        <v>1</v>
      </c>
      <c r="F35" s="38">
        <f t="shared" si="6"/>
        <v>1</v>
      </c>
      <c r="G35" s="37">
        <v>3</v>
      </c>
      <c r="H35" s="39">
        <f t="shared" si="4"/>
        <v>-0.6666666666666667</v>
      </c>
    </row>
    <row r="36" spans="1:8" ht="12.75">
      <c r="A36" s="32" t="s">
        <v>101</v>
      </c>
      <c r="B36" s="36" t="s">
        <v>313</v>
      </c>
      <c r="C36" s="37">
        <v>1212</v>
      </c>
      <c r="D36" s="37">
        <f t="shared" si="5"/>
        <v>1344</v>
      </c>
      <c r="E36" s="37">
        <v>2556</v>
      </c>
      <c r="F36" s="38">
        <f t="shared" si="6"/>
        <v>0.47417840375586856</v>
      </c>
      <c r="G36" s="37">
        <v>3009</v>
      </c>
      <c r="H36" s="39">
        <f t="shared" si="4"/>
        <v>-0.15054835493519436</v>
      </c>
    </row>
    <row r="37" spans="1:8" ht="12.75">
      <c r="A37" s="32" t="s">
        <v>314</v>
      </c>
      <c r="B37" s="36" t="s">
        <v>315</v>
      </c>
      <c r="C37" s="37">
        <v>0</v>
      </c>
      <c r="D37" s="37">
        <f t="shared" si="5"/>
        <v>1</v>
      </c>
      <c r="E37" s="37">
        <v>1</v>
      </c>
      <c r="F37" s="38">
        <f t="shared" si="6"/>
        <v>0</v>
      </c>
      <c r="G37" s="37">
        <v>2</v>
      </c>
      <c r="H37" s="39">
        <f t="shared" si="4"/>
        <v>-0.5</v>
      </c>
    </row>
    <row r="38" spans="1:8" ht="12.75">
      <c r="A38" s="32" t="s">
        <v>103</v>
      </c>
      <c r="B38" s="36" t="s">
        <v>104</v>
      </c>
      <c r="C38" s="37">
        <v>16</v>
      </c>
      <c r="D38" s="37">
        <f t="shared" si="5"/>
        <v>26</v>
      </c>
      <c r="E38" s="37">
        <v>42</v>
      </c>
      <c r="F38" s="38">
        <f t="shared" si="6"/>
        <v>0.38095238095238093</v>
      </c>
      <c r="G38" s="37">
        <v>39</v>
      </c>
      <c r="H38" s="39">
        <f t="shared" si="4"/>
        <v>0.07692307692307687</v>
      </c>
    </row>
    <row r="39" spans="1:8" ht="12.75">
      <c r="A39" s="32" t="s">
        <v>105</v>
      </c>
      <c r="B39" s="36" t="s">
        <v>106</v>
      </c>
      <c r="C39" s="37">
        <v>15</v>
      </c>
      <c r="D39" s="37">
        <f t="shared" si="5"/>
        <v>6</v>
      </c>
      <c r="E39" s="37">
        <v>21</v>
      </c>
      <c r="F39" s="38">
        <f t="shared" si="6"/>
        <v>0.7142857142857143</v>
      </c>
      <c r="G39" s="37">
        <v>61</v>
      </c>
      <c r="H39" s="39">
        <f t="shared" si="4"/>
        <v>-0.6557377049180328</v>
      </c>
    </row>
    <row r="40" spans="1:8" ht="12.75">
      <c r="A40" s="32" t="s">
        <v>107</v>
      </c>
      <c r="B40" s="36" t="s">
        <v>108</v>
      </c>
      <c r="C40" s="37">
        <v>0</v>
      </c>
      <c r="D40" s="37">
        <f t="shared" si="5"/>
        <v>1</v>
      </c>
      <c r="E40" s="37">
        <v>1</v>
      </c>
      <c r="F40" s="38">
        <f t="shared" si="6"/>
        <v>0</v>
      </c>
      <c r="G40" s="37">
        <v>1</v>
      </c>
      <c r="H40" s="39">
        <f t="shared" si="4"/>
        <v>0</v>
      </c>
    </row>
    <row r="41" spans="1:8" ht="12.75">
      <c r="A41" s="32" t="s">
        <v>109</v>
      </c>
      <c r="B41" s="36" t="s">
        <v>316</v>
      </c>
      <c r="C41" s="37">
        <v>73</v>
      </c>
      <c r="D41" s="37">
        <f t="shared" si="5"/>
        <v>214</v>
      </c>
      <c r="E41" s="37">
        <v>287</v>
      </c>
      <c r="F41" s="38">
        <f t="shared" si="6"/>
        <v>0.25435540069686413</v>
      </c>
      <c r="G41" s="37">
        <v>395</v>
      </c>
      <c r="H41" s="39">
        <f t="shared" si="4"/>
        <v>-0.27341772151898736</v>
      </c>
    </row>
    <row r="42" spans="1:8" ht="12.75">
      <c r="A42" s="32" t="s">
        <v>317</v>
      </c>
      <c r="B42" s="36" t="s">
        <v>318</v>
      </c>
      <c r="C42" s="37">
        <v>1</v>
      </c>
      <c r="D42" s="37">
        <f t="shared" si="5"/>
        <v>0</v>
      </c>
      <c r="E42" s="37">
        <v>1</v>
      </c>
      <c r="F42" s="38">
        <f t="shared" si="6"/>
        <v>1</v>
      </c>
      <c r="H42" s="39"/>
    </row>
    <row r="43" spans="1:8" ht="12.75">
      <c r="A43" s="32" t="s">
        <v>115</v>
      </c>
      <c r="B43" s="36" t="s">
        <v>319</v>
      </c>
      <c r="C43" s="37">
        <v>75</v>
      </c>
      <c r="D43" s="37">
        <f t="shared" si="5"/>
        <v>169</v>
      </c>
      <c r="E43" s="37">
        <v>244</v>
      </c>
      <c r="F43" s="38">
        <f t="shared" si="6"/>
        <v>0.3073770491803279</v>
      </c>
      <c r="G43" s="37">
        <v>229</v>
      </c>
      <c r="H43" s="39">
        <f aca="true" t="shared" si="7" ref="H43:H56">E43/G43-1</f>
        <v>0.06550218340611358</v>
      </c>
    </row>
    <row r="44" spans="1:8" ht="12.75">
      <c r="A44" s="32" t="s">
        <v>117</v>
      </c>
      <c r="B44" s="36" t="s">
        <v>320</v>
      </c>
      <c r="C44" s="37">
        <v>4</v>
      </c>
      <c r="D44" s="37">
        <f t="shared" si="5"/>
        <v>1</v>
      </c>
      <c r="E44" s="37">
        <v>5</v>
      </c>
      <c r="F44" s="38">
        <f t="shared" si="6"/>
        <v>0.8</v>
      </c>
      <c r="G44" s="37">
        <v>6</v>
      </c>
      <c r="H44" s="39">
        <f t="shared" si="7"/>
        <v>-0.16666666666666663</v>
      </c>
    </row>
    <row r="45" spans="1:8" ht="12.75">
      <c r="A45" s="32" t="s">
        <v>119</v>
      </c>
      <c r="B45" s="36" t="s">
        <v>321</v>
      </c>
      <c r="C45" s="37">
        <v>77</v>
      </c>
      <c r="D45" s="37">
        <f t="shared" si="5"/>
        <v>164</v>
      </c>
      <c r="E45" s="37">
        <v>241</v>
      </c>
      <c r="F45" s="38">
        <f t="shared" si="6"/>
        <v>0.31950207468879666</v>
      </c>
      <c r="G45" s="37">
        <v>436</v>
      </c>
      <c r="H45" s="39">
        <f t="shared" si="7"/>
        <v>-0.4472477064220184</v>
      </c>
    </row>
    <row r="46" spans="1:8" ht="12.75">
      <c r="A46" s="32" t="s">
        <v>121</v>
      </c>
      <c r="B46" s="36" t="s">
        <v>122</v>
      </c>
      <c r="C46" s="37">
        <v>61</v>
      </c>
      <c r="D46" s="37">
        <f t="shared" si="5"/>
        <v>45</v>
      </c>
      <c r="E46" s="37">
        <v>106</v>
      </c>
      <c r="F46" s="38">
        <f t="shared" si="6"/>
        <v>0.5754716981132075</v>
      </c>
      <c r="G46" s="37">
        <v>269</v>
      </c>
      <c r="H46" s="39">
        <f t="shared" si="7"/>
        <v>-0.6059479553903346</v>
      </c>
    </row>
    <row r="47" spans="1:8" ht="12.75">
      <c r="A47" s="32" t="s">
        <v>123</v>
      </c>
      <c r="B47" s="36" t="s">
        <v>124</v>
      </c>
      <c r="C47" s="37">
        <v>25</v>
      </c>
      <c r="D47" s="37">
        <f t="shared" si="5"/>
        <v>92</v>
      </c>
      <c r="E47" s="37">
        <v>117</v>
      </c>
      <c r="F47" s="38">
        <f t="shared" si="6"/>
        <v>0.21367521367521367</v>
      </c>
      <c r="G47" s="37">
        <v>163</v>
      </c>
      <c r="H47" s="39">
        <f t="shared" si="7"/>
        <v>-0.28220858895705525</v>
      </c>
    </row>
    <row r="48" spans="1:8" ht="12.75">
      <c r="A48" s="40" t="s">
        <v>125</v>
      </c>
      <c r="B48" s="41" t="s">
        <v>126</v>
      </c>
      <c r="C48" s="42">
        <v>2357</v>
      </c>
      <c r="D48" s="42">
        <f t="shared" si="5"/>
        <v>2888</v>
      </c>
      <c r="E48" s="42">
        <v>5245</v>
      </c>
      <c r="F48" s="43">
        <f t="shared" si="6"/>
        <v>0.4493803622497617</v>
      </c>
      <c r="G48" s="42">
        <v>2364</v>
      </c>
      <c r="H48" s="44">
        <f t="shared" si="7"/>
        <v>1.2186971235194584</v>
      </c>
    </row>
    <row r="49" spans="1:8" ht="12.75">
      <c r="A49" s="40" t="s">
        <v>127</v>
      </c>
      <c r="B49" s="41" t="s">
        <v>128</v>
      </c>
      <c r="C49" s="42">
        <v>7</v>
      </c>
      <c r="D49" s="42">
        <f t="shared" si="5"/>
        <v>47</v>
      </c>
      <c r="E49" s="42">
        <v>54</v>
      </c>
      <c r="F49" s="43">
        <f t="shared" si="6"/>
        <v>0.12962962962962962</v>
      </c>
      <c r="G49" s="42">
        <v>35</v>
      </c>
      <c r="H49" s="44">
        <f t="shared" si="7"/>
        <v>0.5428571428571429</v>
      </c>
    </row>
    <row r="50" spans="1:8" ht="12.75">
      <c r="A50" s="32" t="s">
        <v>129</v>
      </c>
      <c r="B50" s="36" t="s">
        <v>130</v>
      </c>
      <c r="C50" s="37">
        <v>1328</v>
      </c>
      <c r="D50" s="37">
        <f t="shared" si="5"/>
        <v>3392</v>
      </c>
      <c r="E50" s="37">
        <v>4720</v>
      </c>
      <c r="F50" s="38">
        <f t="shared" si="6"/>
        <v>0.28135593220338984</v>
      </c>
      <c r="G50" s="37">
        <v>3518</v>
      </c>
      <c r="H50" s="39">
        <f t="shared" si="7"/>
        <v>0.34167140420693576</v>
      </c>
    </row>
    <row r="51" spans="1:8" ht="12.75">
      <c r="A51" s="32" t="s">
        <v>131</v>
      </c>
      <c r="B51" s="36" t="s">
        <v>322</v>
      </c>
      <c r="C51" s="37">
        <v>3</v>
      </c>
      <c r="D51" s="37">
        <f t="shared" si="5"/>
        <v>0</v>
      </c>
      <c r="E51" s="37">
        <v>3</v>
      </c>
      <c r="F51" s="38">
        <f t="shared" si="6"/>
        <v>1</v>
      </c>
      <c r="G51" s="37">
        <v>20</v>
      </c>
      <c r="H51" s="39">
        <f t="shared" si="7"/>
        <v>-0.85</v>
      </c>
    </row>
    <row r="52" spans="1:8" ht="12.75">
      <c r="A52" s="32" t="s">
        <v>133</v>
      </c>
      <c r="B52" s="36" t="s">
        <v>134</v>
      </c>
      <c r="C52" s="37">
        <v>11</v>
      </c>
      <c r="D52" s="37">
        <f t="shared" si="5"/>
        <v>47</v>
      </c>
      <c r="E52" s="37">
        <v>58</v>
      </c>
      <c r="F52" s="38">
        <f t="shared" si="6"/>
        <v>0.1896551724137931</v>
      </c>
      <c r="G52" s="37">
        <v>110</v>
      </c>
      <c r="H52" s="39">
        <f t="shared" si="7"/>
        <v>-0.4727272727272728</v>
      </c>
    </row>
    <row r="53" spans="1:8" ht="12.75">
      <c r="A53" s="32" t="s">
        <v>137</v>
      </c>
      <c r="B53" s="36" t="s">
        <v>138</v>
      </c>
      <c r="C53" s="37">
        <v>1153</v>
      </c>
      <c r="D53" s="37">
        <f t="shared" si="5"/>
        <v>1281</v>
      </c>
      <c r="E53" s="37">
        <v>2434</v>
      </c>
      <c r="F53" s="38">
        <f t="shared" si="6"/>
        <v>0.47370583401807725</v>
      </c>
      <c r="G53" s="37">
        <v>3346</v>
      </c>
      <c r="H53" s="39">
        <f t="shared" si="7"/>
        <v>-0.27256425582785415</v>
      </c>
    </row>
    <row r="54" spans="1:8" ht="12.75">
      <c r="A54" s="32" t="s">
        <v>139</v>
      </c>
      <c r="B54" s="36" t="s">
        <v>140</v>
      </c>
      <c r="C54" s="37">
        <v>6</v>
      </c>
      <c r="D54" s="37">
        <f t="shared" si="5"/>
        <v>1</v>
      </c>
      <c r="E54" s="37">
        <v>7</v>
      </c>
      <c r="F54" s="38">
        <f t="shared" si="6"/>
        <v>0.8571428571428571</v>
      </c>
      <c r="G54" s="37">
        <v>11</v>
      </c>
      <c r="H54" s="39">
        <f t="shared" si="7"/>
        <v>-0.36363636363636365</v>
      </c>
    </row>
    <row r="55" spans="1:8" ht="12.75">
      <c r="A55" s="32" t="s">
        <v>323</v>
      </c>
      <c r="B55" s="36" t="s">
        <v>324</v>
      </c>
      <c r="C55" s="37">
        <v>0</v>
      </c>
      <c r="D55" s="37">
        <f t="shared" si="5"/>
        <v>1</v>
      </c>
      <c r="E55" s="37">
        <v>1</v>
      </c>
      <c r="F55" s="38">
        <f t="shared" si="6"/>
        <v>0</v>
      </c>
      <c r="G55" s="37">
        <v>2</v>
      </c>
      <c r="H55" s="39">
        <f t="shared" si="7"/>
        <v>-0.5</v>
      </c>
    </row>
    <row r="56" spans="1:8" ht="12.75">
      <c r="A56" s="40" t="s">
        <v>141</v>
      </c>
      <c r="B56" s="41" t="s">
        <v>142</v>
      </c>
      <c r="C56" s="42">
        <v>30</v>
      </c>
      <c r="D56" s="42">
        <f t="shared" si="5"/>
        <v>161</v>
      </c>
      <c r="E56" s="42">
        <v>191</v>
      </c>
      <c r="F56" s="43">
        <f t="shared" si="6"/>
        <v>0.15706806282722513</v>
      </c>
      <c r="G56" s="42">
        <v>92</v>
      </c>
      <c r="H56" s="44">
        <f t="shared" si="7"/>
        <v>1.0760869565217392</v>
      </c>
    </row>
    <row r="57" spans="1:8" ht="12.75">
      <c r="A57" s="32" t="s">
        <v>143</v>
      </c>
      <c r="B57" s="36" t="s">
        <v>144</v>
      </c>
      <c r="C57" s="37">
        <v>0</v>
      </c>
      <c r="D57" s="37">
        <f t="shared" si="5"/>
        <v>1</v>
      </c>
      <c r="E57" s="37">
        <v>1</v>
      </c>
      <c r="F57" s="38">
        <f t="shared" si="6"/>
        <v>0</v>
      </c>
      <c r="H57" s="39"/>
    </row>
    <row r="58" spans="1:8" ht="12.75">
      <c r="A58" s="32" t="s">
        <v>147</v>
      </c>
      <c r="B58" s="36" t="s">
        <v>325</v>
      </c>
      <c r="C58" s="37">
        <v>61</v>
      </c>
      <c r="D58" s="37">
        <f t="shared" si="5"/>
        <v>256</v>
      </c>
      <c r="E58" s="37">
        <v>317</v>
      </c>
      <c r="F58" s="38">
        <f t="shared" si="6"/>
        <v>0.19242902208201892</v>
      </c>
      <c r="G58" s="37">
        <v>337</v>
      </c>
      <c r="H58" s="39">
        <f>E58/G58-1</f>
        <v>-0.05934718100890213</v>
      </c>
    </row>
    <row r="59" spans="1:8" ht="12.75">
      <c r="A59" s="32" t="s">
        <v>145</v>
      </c>
      <c r="B59" s="36" t="s">
        <v>146</v>
      </c>
      <c r="C59" s="37">
        <v>124</v>
      </c>
      <c r="D59" s="37">
        <f t="shared" si="5"/>
        <v>217</v>
      </c>
      <c r="E59" s="37">
        <v>341</v>
      </c>
      <c r="F59" s="38">
        <f t="shared" si="6"/>
        <v>0.36363636363636365</v>
      </c>
      <c r="G59" s="37">
        <v>314</v>
      </c>
      <c r="H59" s="39">
        <f>E59/G59-1</f>
        <v>0.08598726114649691</v>
      </c>
    </row>
    <row r="60" spans="1:8" ht="12.75">
      <c r="A60" s="32" t="s">
        <v>326</v>
      </c>
      <c r="B60" s="36" t="s">
        <v>327</v>
      </c>
      <c r="C60" s="37">
        <v>1</v>
      </c>
      <c r="D60" s="37">
        <f t="shared" si="5"/>
        <v>0</v>
      </c>
      <c r="E60" s="37">
        <v>1</v>
      </c>
      <c r="F60" s="38">
        <f t="shared" si="6"/>
        <v>1</v>
      </c>
      <c r="G60" s="37">
        <v>1</v>
      </c>
      <c r="H60" s="39">
        <f>E60/G60-1</f>
        <v>0</v>
      </c>
    </row>
    <row r="61" spans="1:8" ht="12.75">
      <c r="A61" s="32" t="s">
        <v>328</v>
      </c>
      <c r="B61" s="36" t="s">
        <v>329</v>
      </c>
      <c r="C61" s="37">
        <v>1</v>
      </c>
      <c r="D61" s="37">
        <f t="shared" si="5"/>
        <v>1</v>
      </c>
      <c r="E61" s="37">
        <v>2</v>
      </c>
      <c r="F61" s="38">
        <f t="shared" si="6"/>
        <v>0.5</v>
      </c>
      <c r="H61" s="39"/>
    </row>
    <row r="62" spans="1:8" ht="12.75">
      <c r="A62" s="32" t="s">
        <v>149</v>
      </c>
      <c r="B62" s="36" t="s">
        <v>150</v>
      </c>
      <c r="C62" s="37">
        <v>0</v>
      </c>
      <c r="D62" s="37">
        <f t="shared" si="5"/>
        <v>2</v>
      </c>
      <c r="E62" s="37">
        <v>2</v>
      </c>
      <c r="F62" s="38">
        <f t="shared" si="6"/>
        <v>0</v>
      </c>
      <c r="G62" s="37">
        <v>3</v>
      </c>
      <c r="H62" s="39">
        <f>E62/G62-1</f>
        <v>-0.33333333333333337</v>
      </c>
    </row>
    <row r="63" spans="1:8" ht="12.75">
      <c r="A63" s="32" t="s">
        <v>330</v>
      </c>
      <c r="B63" s="36" t="s">
        <v>331</v>
      </c>
      <c r="C63" s="37">
        <v>1</v>
      </c>
      <c r="D63" s="37">
        <f t="shared" si="5"/>
        <v>0</v>
      </c>
      <c r="E63" s="37">
        <v>1</v>
      </c>
      <c r="F63" s="38">
        <f t="shared" si="6"/>
        <v>1</v>
      </c>
      <c r="H63" s="39"/>
    </row>
    <row r="64" spans="1:8" ht="12.75">
      <c r="A64" s="32" t="s">
        <v>151</v>
      </c>
      <c r="B64" s="36" t="s">
        <v>152</v>
      </c>
      <c r="C64" s="37">
        <v>1</v>
      </c>
      <c r="D64" s="37">
        <f t="shared" si="5"/>
        <v>2</v>
      </c>
      <c r="E64" s="37">
        <v>3</v>
      </c>
      <c r="F64" s="38">
        <f t="shared" si="6"/>
        <v>0.3333333333333333</v>
      </c>
      <c r="G64" s="37">
        <v>3</v>
      </c>
      <c r="H64" s="39">
        <f aca="true" t="shared" si="8" ref="H64:H70">E64/G64-1</f>
        <v>0</v>
      </c>
    </row>
    <row r="65" spans="1:8" ht="12.75">
      <c r="A65" s="32" t="s">
        <v>153</v>
      </c>
      <c r="B65" s="36" t="s">
        <v>154</v>
      </c>
      <c r="C65" s="37">
        <v>39</v>
      </c>
      <c r="D65" s="37">
        <f t="shared" si="5"/>
        <v>52</v>
      </c>
      <c r="E65" s="37">
        <v>91</v>
      </c>
      <c r="F65" s="38">
        <f t="shared" si="6"/>
        <v>0.42857142857142855</v>
      </c>
      <c r="G65" s="37">
        <v>96</v>
      </c>
      <c r="H65" s="39">
        <f t="shared" si="8"/>
        <v>-0.05208333333333337</v>
      </c>
    </row>
    <row r="66" spans="1:8" ht="12.75">
      <c r="A66" s="32" t="s">
        <v>155</v>
      </c>
      <c r="B66" s="36" t="s">
        <v>156</v>
      </c>
      <c r="C66" s="37">
        <v>14</v>
      </c>
      <c r="D66" s="37">
        <f aca="true" t="shared" si="9" ref="D66:D97">E66-C66</f>
        <v>11</v>
      </c>
      <c r="E66" s="37">
        <v>25</v>
      </c>
      <c r="F66" s="38">
        <f aca="true" t="shared" si="10" ref="F66:F97">+C66/E66</f>
        <v>0.56</v>
      </c>
      <c r="G66" s="37">
        <v>27</v>
      </c>
      <c r="H66" s="39">
        <f t="shared" si="8"/>
        <v>-0.07407407407407407</v>
      </c>
    </row>
    <row r="67" spans="1:8" ht="12.75">
      <c r="A67" s="32" t="s">
        <v>157</v>
      </c>
      <c r="B67" s="36" t="s">
        <v>158</v>
      </c>
      <c r="C67" s="37">
        <v>10</v>
      </c>
      <c r="D67" s="37">
        <f t="shared" si="9"/>
        <v>6</v>
      </c>
      <c r="E67" s="37">
        <v>16</v>
      </c>
      <c r="F67" s="38">
        <f t="shared" si="10"/>
        <v>0.625</v>
      </c>
      <c r="G67" s="37">
        <v>11</v>
      </c>
      <c r="H67" s="39">
        <f t="shared" si="8"/>
        <v>0.4545454545454546</v>
      </c>
    </row>
    <row r="68" spans="1:8" ht="12.75">
      <c r="A68" s="40" t="s">
        <v>159</v>
      </c>
      <c r="B68" s="41" t="s">
        <v>332</v>
      </c>
      <c r="C68" s="42">
        <v>478</v>
      </c>
      <c r="D68" s="42">
        <f t="shared" si="9"/>
        <v>621</v>
      </c>
      <c r="E68" s="42">
        <v>1099</v>
      </c>
      <c r="F68" s="43">
        <f t="shared" si="10"/>
        <v>0.4349408553230209</v>
      </c>
      <c r="G68" s="42">
        <v>1634</v>
      </c>
      <c r="H68" s="44">
        <f t="shared" si="8"/>
        <v>-0.3274173806609547</v>
      </c>
    </row>
    <row r="69" spans="1:8" ht="12.75">
      <c r="A69" s="32" t="s">
        <v>161</v>
      </c>
      <c r="B69" s="36" t="s">
        <v>162</v>
      </c>
      <c r="C69" s="37">
        <v>4</v>
      </c>
      <c r="D69" s="37">
        <f t="shared" si="9"/>
        <v>17</v>
      </c>
      <c r="E69" s="37">
        <v>21</v>
      </c>
      <c r="F69" s="38">
        <f t="shared" si="10"/>
        <v>0.19047619047619047</v>
      </c>
      <c r="G69" s="37">
        <v>10</v>
      </c>
      <c r="H69" s="39">
        <f t="shared" si="8"/>
        <v>1.1</v>
      </c>
    </row>
    <row r="70" spans="1:8" ht="12.75">
      <c r="A70" s="32" t="s">
        <v>163</v>
      </c>
      <c r="B70" s="36" t="s">
        <v>164</v>
      </c>
      <c r="C70" s="37">
        <v>1</v>
      </c>
      <c r="D70" s="37">
        <f t="shared" si="9"/>
        <v>5</v>
      </c>
      <c r="E70" s="37">
        <v>6</v>
      </c>
      <c r="F70" s="38">
        <f t="shared" si="10"/>
        <v>0.16666666666666666</v>
      </c>
      <c r="G70" s="37">
        <v>4</v>
      </c>
      <c r="H70" s="39">
        <f t="shared" si="8"/>
        <v>0.5</v>
      </c>
    </row>
    <row r="71" spans="1:8" ht="12.75">
      <c r="A71" s="32" t="s">
        <v>333</v>
      </c>
      <c r="B71" s="36" t="s">
        <v>334</v>
      </c>
      <c r="C71" s="37">
        <v>0</v>
      </c>
      <c r="D71" s="37">
        <f t="shared" si="9"/>
        <v>1</v>
      </c>
      <c r="E71" s="37">
        <v>1</v>
      </c>
      <c r="F71" s="38">
        <f t="shared" si="10"/>
        <v>0</v>
      </c>
      <c r="H71" s="39"/>
    </row>
    <row r="72" spans="1:8" ht="12.75">
      <c r="A72" s="32" t="s">
        <v>165</v>
      </c>
      <c r="B72" s="36" t="s">
        <v>166</v>
      </c>
      <c r="C72" s="37">
        <v>28</v>
      </c>
      <c r="D72" s="37">
        <f t="shared" si="9"/>
        <v>31</v>
      </c>
      <c r="E72" s="37">
        <v>59</v>
      </c>
      <c r="F72" s="38">
        <f t="shared" si="10"/>
        <v>0.4745762711864407</v>
      </c>
      <c r="G72" s="37">
        <v>25</v>
      </c>
      <c r="H72" s="39">
        <f aca="true" t="shared" si="11" ref="H72:H112">E72/G72-1</f>
        <v>1.3599999999999999</v>
      </c>
    </row>
    <row r="73" spans="1:8" ht="12.75">
      <c r="A73" s="32" t="s">
        <v>167</v>
      </c>
      <c r="B73" s="36" t="s">
        <v>168</v>
      </c>
      <c r="C73" s="37">
        <v>8</v>
      </c>
      <c r="D73" s="37">
        <f t="shared" si="9"/>
        <v>15</v>
      </c>
      <c r="E73" s="37">
        <v>23</v>
      </c>
      <c r="F73" s="38">
        <f t="shared" si="10"/>
        <v>0.34782608695652173</v>
      </c>
      <c r="G73" s="37">
        <v>35</v>
      </c>
      <c r="H73" s="39">
        <f t="shared" si="11"/>
        <v>-0.34285714285714286</v>
      </c>
    </row>
    <row r="74" spans="1:8" ht="12.75">
      <c r="A74" s="32" t="s">
        <v>169</v>
      </c>
      <c r="B74" s="36" t="s">
        <v>170</v>
      </c>
      <c r="C74" s="37">
        <v>56</v>
      </c>
      <c r="D74" s="37">
        <f t="shared" si="9"/>
        <v>183</v>
      </c>
      <c r="E74" s="37">
        <v>239</v>
      </c>
      <c r="F74" s="38">
        <f t="shared" si="10"/>
        <v>0.23430962343096234</v>
      </c>
      <c r="G74" s="37">
        <v>289</v>
      </c>
      <c r="H74" s="39">
        <f t="shared" si="11"/>
        <v>-0.17301038062283736</v>
      </c>
    </row>
    <row r="75" spans="1:8" ht="12.75">
      <c r="A75" s="32" t="s">
        <v>173</v>
      </c>
      <c r="B75" s="36" t="s">
        <v>174</v>
      </c>
      <c r="C75" s="37">
        <v>16</v>
      </c>
      <c r="D75" s="37">
        <f t="shared" si="9"/>
        <v>19</v>
      </c>
      <c r="E75" s="37">
        <v>35</v>
      </c>
      <c r="F75" s="38">
        <f t="shared" si="10"/>
        <v>0.45714285714285713</v>
      </c>
      <c r="G75" s="37">
        <v>72</v>
      </c>
      <c r="H75" s="39">
        <f t="shared" si="11"/>
        <v>-0.5138888888888888</v>
      </c>
    </row>
    <row r="76" spans="1:8" ht="12.75">
      <c r="A76" s="32" t="s">
        <v>175</v>
      </c>
      <c r="B76" s="36" t="s">
        <v>176</v>
      </c>
      <c r="C76" s="37">
        <v>3</v>
      </c>
      <c r="D76" s="37">
        <f t="shared" si="9"/>
        <v>0</v>
      </c>
      <c r="E76" s="37">
        <v>3</v>
      </c>
      <c r="F76" s="38">
        <f t="shared" si="10"/>
        <v>1</v>
      </c>
      <c r="G76" s="37">
        <v>4</v>
      </c>
      <c r="H76" s="39">
        <f t="shared" si="11"/>
        <v>-0.25</v>
      </c>
    </row>
    <row r="77" spans="1:8" ht="12.75">
      <c r="A77" s="32" t="s">
        <v>177</v>
      </c>
      <c r="B77" s="36" t="s">
        <v>178</v>
      </c>
      <c r="C77" s="37">
        <v>256</v>
      </c>
      <c r="D77" s="37">
        <f t="shared" si="9"/>
        <v>2159</v>
      </c>
      <c r="E77" s="37">
        <v>2415</v>
      </c>
      <c r="F77" s="38">
        <f t="shared" si="10"/>
        <v>0.10600414078674948</v>
      </c>
      <c r="G77" s="37">
        <v>1289</v>
      </c>
      <c r="H77" s="39">
        <f t="shared" si="11"/>
        <v>0.8735453840186191</v>
      </c>
    </row>
    <row r="78" spans="1:8" ht="12.75">
      <c r="A78" s="32" t="s">
        <v>179</v>
      </c>
      <c r="B78" s="36" t="s">
        <v>180</v>
      </c>
      <c r="C78" s="37">
        <v>87</v>
      </c>
      <c r="D78" s="37">
        <f t="shared" si="9"/>
        <v>166</v>
      </c>
      <c r="E78" s="37">
        <v>253</v>
      </c>
      <c r="F78" s="38">
        <f t="shared" si="10"/>
        <v>0.3438735177865613</v>
      </c>
      <c r="G78" s="37">
        <v>358</v>
      </c>
      <c r="H78" s="39">
        <f t="shared" si="11"/>
        <v>-0.2932960893854749</v>
      </c>
    </row>
    <row r="79" spans="1:8" ht="12.75">
      <c r="A79" s="40" t="s">
        <v>181</v>
      </c>
      <c r="B79" s="41" t="s">
        <v>182</v>
      </c>
      <c r="C79" s="42">
        <v>1</v>
      </c>
      <c r="D79" s="42">
        <f t="shared" si="9"/>
        <v>1</v>
      </c>
      <c r="E79" s="42">
        <v>2</v>
      </c>
      <c r="F79" s="43">
        <f t="shared" si="10"/>
        <v>0.5</v>
      </c>
      <c r="G79" s="42">
        <v>2</v>
      </c>
      <c r="H79" s="44">
        <f t="shared" si="11"/>
        <v>0</v>
      </c>
    </row>
    <row r="80" spans="1:8" ht="12.75">
      <c r="A80" s="32" t="s">
        <v>183</v>
      </c>
      <c r="B80" s="36" t="s">
        <v>184</v>
      </c>
      <c r="C80" s="37">
        <v>139</v>
      </c>
      <c r="D80" s="37">
        <f t="shared" si="9"/>
        <v>849</v>
      </c>
      <c r="E80" s="37">
        <v>988</v>
      </c>
      <c r="F80" s="38">
        <f t="shared" si="10"/>
        <v>0.14068825910931174</v>
      </c>
      <c r="G80" s="37">
        <v>621</v>
      </c>
      <c r="H80" s="39">
        <f t="shared" si="11"/>
        <v>0.5909822866344605</v>
      </c>
    </row>
    <row r="81" spans="1:8" ht="12.75">
      <c r="A81" s="32" t="s">
        <v>185</v>
      </c>
      <c r="B81" s="36" t="s">
        <v>186</v>
      </c>
      <c r="C81" s="37">
        <v>2</v>
      </c>
      <c r="D81" s="37">
        <f t="shared" si="9"/>
        <v>1</v>
      </c>
      <c r="E81" s="37">
        <v>3</v>
      </c>
      <c r="F81" s="38">
        <f t="shared" si="10"/>
        <v>0.6666666666666666</v>
      </c>
      <c r="G81" s="37">
        <v>10</v>
      </c>
      <c r="H81" s="39">
        <f t="shared" si="11"/>
        <v>-0.7</v>
      </c>
    </row>
    <row r="82" spans="1:8" ht="12.75">
      <c r="A82" s="40" t="s">
        <v>187</v>
      </c>
      <c r="B82" s="41" t="s">
        <v>188</v>
      </c>
      <c r="C82" s="42">
        <v>57</v>
      </c>
      <c r="D82" s="42">
        <f t="shared" si="9"/>
        <v>69</v>
      </c>
      <c r="E82" s="42">
        <v>126</v>
      </c>
      <c r="F82" s="43">
        <f t="shared" si="10"/>
        <v>0.4523809523809524</v>
      </c>
      <c r="G82" s="42">
        <v>18</v>
      </c>
      <c r="H82" s="44">
        <f t="shared" si="11"/>
        <v>6</v>
      </c>
    </row>
    <row r="83" spans="1:8" ht="12.75">
      <c r="A83" s="40" t="s">
        <v>189</v>
      </c>
      <c r="B83" s="41" t="s">
        <v>190</v>
      </c>
      <c r="C83" s="42">
        <v>65</v>
      </c>
      <c r="D83" s="42">
        <f t="shared" si="9"/>
        <v>56</v>
      </c>
      <c r="E83" s="42">
        <v>121</v>
      </c>
      <c r="F83" s="43">
        <f t="shared" si="10"/>
        <v>0.5371900826446281</v>
      </c>
      <c r="G83" s="42">
        <v>124</v>
      </c>
      <c r="H83" s="44">
        <f t="shared" si="11"/>
        <v>-0.024193548387096753</v>
      </c>
    </row>
    <row r="84" spans="1:8" ht="12.75">
      <c r="A84" s="40" t="s">
        <v>191</v>
      </c>
      <c r="B84" s="41" t="s">
        <v>192</v>
      </c>
      <c r="C84" s="42">
        <v>22</v>
      </c>
      <c r="D84" s="42">
        <f t="shared" si="9"/>
        <v>22</v>
      </c>
      <c r="E84" s="42">
        <v>44</v>
      </c>
      <c r="F84" s="43">
        <f t="shared" si="10"/>
        <v>0.5</v>
      </c>
      <c r="G84" s="42">
        <v>73</v>
      </c>
      <c r="H84" s="44">
        <f t="shared" si="11"/>
        <v>-0.3972602739726028</v>
      </c>
    </row>
    <row r="85" spans="1:8" ht="12.75">
      <c r="A85" s="32" t="s">
        <v>197</v>
      </c>
      <c r="B85" s="36" t="s">
        <v>198</v>
      </c>
      <c r="C85" s="37">
        <v>12</v>
      </c>
      <c r="D85" s="37">
        <f t="shared" si="9"/>
        <v>48</v>
      </c>
      <c r="E85" s="37">
        <v>60</v>
      </c>
      <c r="F85" s="38">
        <f t="shared" si="10"/>
        <v>0.2</v>
      </c>
      <c r="G85" s="37">
        <v>86</v>
      </c>
      <c r="H85" s="39">
        <f t="shared" si="11"/>
        <v>-0.3023255813953488</v>
      </c>
    </row>
    <row r="86" spans="1:8" ht="12.75">
      <c r="A86" s="32" t="s">
        <v>199</v>
      </c>
      <c r="B86" s="36" t="s">
        <v>200</v>
      </c>
      <c r="C86" s="37">
        <v>3</v>
      </c>
      <c r="D86" s="37">
        <f t="shared" si="9"/>
        <v>4</v>
      </c>
      <c r="E86" s="37">
        <v>7</v>
      </c>
      <c r="F86" s="38">
        <f t="shared" si="10"/>
        <v>0.42857142857142855</v>
      </c>
      <c r="G86" s="37">
        <v>4</v>
      </c>
      <c r="H86" s="39">
        <f t="shared" si="11"/>
        <v>0.75</v>
      </c>
    </row>
    <row r="87" spans="1:8" ht="12.75">
      <c r="A87" s="32" t="s">
        <v>201</v>
      </c>
      <c r="B87" s="36" t="s">
        <v>202</v>
      </c>
      <c r="C87" s="37">
        <v>2</v>
      </c>
      <c r="D87" s="37">
        <f t="shared" si="9"/>
        <v>25</v>
      </c>
      <c r="E87" s="37">
        <v>27</v>
      </c>
      <c r="F87" s="38">
        <f t="shared" si="10"/>
        <v>0.07407407407407407</v>
      </c>
      <c r="G87" s="37">
        <v>44</v>
      </c>
      <c r="H87" s="39">
        <f t="shared" si="11"/>
        <v>-0.38636363636363635</v>
      </c>
    </row>
    <row r="88" spans="1:8" ht="12.75">
      <c r="A88" s="32" t="s">
        <v>203</v>
      </c>
      <c r="B88" s="36" t="s">
        <v>204</v>
      </c>
      <c r="C88" s="37">
        <v>1286</v>
      </c>
      <c r="D88" s="37">
        <f t="shared" si="9"/>
        <v>990</v>
      </c>
      <c r="E88" s="37">
        <v>2276</v>
      </c>
      <c r="F88" s="38">
        <f t="shared" si="10"/>
        <v>0.5650263620386643</v>
      </c>
      <c r="G88" s="37">
        <v>2318</v>
      </c>
      <c r="H88" s="39">
        <f t="shared" si="11"/>
        <v>-0.018119068162208762</v>
      </c>
    </row>
    <row r="89" spans="1:8" ht="12.75">
      <c r="A89" s="32" t="s">
        <v>205</v>
      </c>
      <c r="B89" s="36" t="s">
        <v>206</v>
      </c>
      <c r="C89" s="37">
        <v>5</v>
      </c>
      <c r="D89" s="37">
        <f t="shared" si="9"/>
        <v>9</v>
      </c>
      <c r="E89" s="37">
        <v>14</v>
      </c>
      <c r="F89" s="38">
        <f t="shared" si="10"/>
        <v>0.35714285714285715</v>
      </c>
      <c r="G89" s="37">
        <v>21</v>
      </c>
      <c r="H89" s="39">
        <f t="shared" si="11"/>
        <v>-0.33333333333333337</v>
      </c>
    </row>
    <row r="90" spans="1:8" ht="12.75">
      <c r="A90" s="32" t="s">
        <v>207</v>
      </c>
      <c r="B90" s="36" t="s">
        <v>208</v>
      </c>
      <c r="C90" s="37">
        <v>3</v>
      </c>
      <c r="D90" s="37">
        <f t="shared" si="9"/>
        <v>0</v>
      </c>
      <c r="E90" s="37">
        <v>3</v>
      </c>
      <c r="F90" s="38">
        <f t="shared" si="10"/>
        <v>1</v>
      </c>
      <c r="G90" s="37">
        <v>10</v>
      </c>
      <c r="H90" s="39">
        <f t="shared" si="11"/>
        <v>-0.7</v>
      </c>
    </row>
    <row r="91" spans="1:8" ht="12.75">
      <c r="A91" s="32" t="s">
        <v>209</v>
      </c>
      <c r="B91" s="36" t="s">
        <v>210</v>
      </c>
      <c r="C91" s="37">
        <v>112</v>
      </c>
      <c r="D91" s="37">
        <f t="shared" si="9"/>
        <v>1523</v>
      </c>
      <c r="E91" s="37">
        <v>1635</v>
      </c>
      <c r="F91" s="38">
        <f t="shared" si="10"/>
        <v>0.06850152905198777</v>
      </c>
      <c r="G91" s="37">
        <v>2017</v>
      </c>
      <c r="H91" s="39">
        <f t="shared" si="11"/>
        <v>-0.18939018344075365</v>
      </c>
    </row>
    <row r="92" spans="1:8" ht="12.75">
      <c r="A92" s="32" t="s">
        <v>211</v>
      </c>
      <c r="B92" s="36" t="s">
        <v>212</v>
      </c>
      <c r="C92" s="37">
        <v>30</v>
      </c>
      <c r="D92" s="37">
        <f t="shared" si="9"/>
        <v>73</v>
      </c>
      <c r="E92" s="37">
        <v>103</v>
      </c>
      <c r="F92" s="38">
        <f t="shared" si="10"/>
        <v>0.2912621359223301</v>
      </c>
      <c r="G92" s="37">
        <v>51</v>
      </c>
      <c r="H92" s="39">
        <f t="shared" si="11"/>
        <v>1.0196078431372548</v>
      </c>
    </row>
    <row r="93" spans="1:8" ht="12.75">
      <c r="A93" s="32" t="s">
        <v>213</v>
      </c>
      <c r="B93" s="36" t="s">
        <v>214</v>
      </c>
      <c r="C93" s="37">
        <v>18</v>
      </c>
      <c r="D93" s="37">
        <f t="shared" si="9"/>
        <v>22</v>
      </c>
      <c r="E93" s="37">
        <v>40</v>
      </c>
      <c r="F93" s="38">
        <f t="shared" si="10"/>
        <v>0.45</v>
      </c>
      <c r="G93" s="37">
        <v>44</v>
      </c>
      <c r="H93" s="39">
        <f t="shared" si="11"/>
        <v>-0.09090909090909094</v>
      </c>
    </row>
    <row r="94" spans="1:8" ht="12.75">
      <c r="A94" s="32" t="s">
        <v>215</v>
      </c>
      <c r="B94" s="36" t="s">
        <v>216</v>
      </c>
      <c r="C94" s="37">
        <v>0</v>
      </c>
      <c r="D94" s="37">
        <f t="shared" si="9"/>
        <v>1</v>
      </c>
      <c r="E94" s="37">
        <v>1</v>
      </c>
      <c r="F94" s="38">
        <f t="shared" si="10"/>
        <v>0</v>
      </c>
      <c r="G94" s="37">
        <v>2</v>
      </c>
      <c r="H94" s="39">
        <f t="shared" si="11"/>
        <v>-0.5</v>
      </c>
    </row>
    <row r="95" spans="1:8" ht="12.75">
      <c r="A95" s="32" t="s">
        <v>335</v>
      </c>
      <c r="B95" s="36" t="s">
        <v>336</v>
      </c>
      <c r="C95" s="37">
        <v>1</v>
      </c>
      <c r="D95" s="37">
        <f t="shared" si="9"/>
        <v>0</v>
      </c>
      <c r="E95" s="37">
        <v>1</v>
      </c>
      <c r="F95" s="38">
        <f t="shared" si="10"/>
        <v>1</v>
      </c>
      <c r="G95" s="37">
        <v>1</v>
      </c>
      <c r="H95" s="39">
        <f t="shared" si="11"/>
        <v>0</v>
      </c>
    </row>
    <row r="96" spans="1:8" ht="12.75">
      <c r="A96" s="32" t="s">
        <v>219</v>
      </c>
      <c r="B96" s="36" t="s">
        <v>337</v>
      </c>
      <c r="C96" s="37">
        <v>1044</v>
      </c>
      <c r="D96" s="37">
        <f t="shared" si="9"/>
        <v>1094</v>
      </c>
      <c r="E96" s="37">
        <v>2138</v>
      </c>
      <c r="F96" s="38">
        <f t="shared" si="10"/>
        <v>0.4883068288119738</v>
      </c>
      <c r="G96" s="37">
        <v>2737</v>
      </c>
      <c r="H96" s="39">
        <f t="shared" si="11"/>
        <v>-0.2188527584947022</v>
      </c>
    </row>
    <row r="97" spans="1:8" ht="12.75">
      <c r="A97" s="32" t="s">
        <v>221</v>
      </c>
      <c r="B97" s="36" t="s">
        <v>338</v>
      </c>
      <c r="C97" s="37">
        <v>215</v>
      </c>
      <c r="D97" s="37">
        <f t="shared" si="9"/>
        <v>58</v>
      </c>
      <c r="E97" s="37">
        <v>273</v>
      </c>
      <c r="F97" s="38">
        <f t="shared" si="10"/>
        <v>0.7875457875457875</v>
      </c>
      <c r="G97" s="37">
        <v>235</v>
      </c>
      <c r="H97" s="39">
        <f t="shared" si="11"/>
        <v>0.16170212765957448</v>
      </c>
    </row>
    <row r="98" spans="1:8" ht="12.75">
      <c r="A98" s="32" t="s">
        <v>339</v>
      </c>
      <c r="B98" s="36" t="s">
        <v>340</v>
      </c>
      <c r="C98" s="37">
        <v>1</v>
      </c>
      <c r="D98" s="37">
        <f aca="true" t="shared" si="12" ref="D98:D129">E98-C98</f>
        <v>1</v>
      </c>
      <c r="E98" s="37">
        <v>2</v>
      </c>
      <c r="F98" s="38">
        <f aca="true" t="shared" si="13" ref="F98:F129">+C98/E98</f>
        <v>0.5</v>
      </c>
      <c r="G98" s="37">
        <v>3</v>
      </c>
      <c r="H98" s="39">
        <f t="shared" si="11"/>
        <v>-0.33333333333333337</v>
      </c>
    </row>
    <row r="99" spans="1:8" ht="12.75">
      <c r="A99" s="32" t="s">
        <v>223</v>
      </c>
      <c r="B99" s="36" t="s">
        <v>224</v>
      </c>
      <c r="C99" s="37">
        <v>616</v>
      </c>
      <c r="D99" s="37">
        <f t="shared" si="12"/>
        <v>632</v>
      </c>
      <c r="E99" s="37">
        <v>1248</v>
      </c>
      <c r="F99" s="38">
        <f t="shared" si="13"/>
        <v>0.4935897435897436</v>
      </c>
      <c r="G99" s="37">
        <v>1385</v>
      </c>
      <c r="H99" s="39">
        <f t="shared" si="11"/>
        <v>-0.09891696750902523</v>
      </c>
    </row>
    <row r="100" spans="1:8" ht="12.75">
      <c r="A100" s="32" t="s">
        <v>225</v>
      </c>
      <c r="B100" s="36" t="s">
        <v>226</v>
      </c>
      <c r="C100" s="37">
        <v>38</v>
      </c>
      <c r="D100" s="37">
        <f t="shared" si="12"/>
        <v>53</v>
      </c>
      <c r="E100" s="37">
        <v>91</v>
      </c>
      <c r="F100" s="38">
        <f t="shared" si="13"/>
        <v>0.4175824175824176</v>
      </c>
      <c r="G100" s="37">
        <v>114</v>
      </c>
      <c r="H100" s="39">
        <f t="shared" si="11"/>
        <v>-0.20175438596491224</v>
      </c>
    </row>
    <row r="101" spans="1:8" ht="12.75">
      <c r="A101" s="32" t="s">
        <v>227</v>
      </c>
      <c r="B101" s="36" t="s">
        <v>228</v>
      </c>
      <c r="C101" s="37">
        <v>36</v>
      </c>
      <c r="D101" s="37">
        <f t="shared" si="12"/>
        <v>167</v>
      </c>
      <c r="E101" s="37">
        <v>203</v>
      </c>
      <c r="F101" s="38">
        <f t="shared" si="13"/>
        <v>0.17733990147783252</v>
      </c>
      <c r="G101" s="37">
        <v>597</v>
      </c>
      <c r="H101" s="39">
        <f t="shared" si="11"/>
        <v>-0.6599664991624791</v>
      </c>
    </row>
    <row r="102" spans="1:8" ht="12.75">
      <c r="A102" s="32" t="s">
        <v>111</v>
      </c>
      <c r="B102" s="36" t="s">
        <v>341</v>
      </c>
      <c r="C102" s="37">
        <v>2</v>
      </c>
      <c r="D102" s="37">
        <f t="shared" si="12"/>
        <v>5</v>
      </c>
      <c r="E102" s="37">
        <v>7</v>
      </c>
      <c r="F102" s="38">
        <f t="shared" si="13"/>
        <v>0.2857142857142857</v>
      </c>
      <c r="G102" s="37">
        <v>18</v>
      </c>
      <c r="H102" s="39">
        <f t="shared" si="11"/>
        <v>-0.6111111111111112</v>
      </c>
    </row>
    <row r="103" spans="1:8" ht="12.75">
      <c r="A103" s="40" t="s">
        <v>231</v>
      </c>
      <c r="B103" s="41" t="s">
        <v>232</v>
      </c>
      <c r="C103" s="42">
        <v>295</v>
      </c>
      <c r="D103" s="42">
        <f t="shared" si="12"/>
        <v>891</v>
      </c>
      <c r="E103" s="42">
        <v>1186</v>
      </c>
      <c r="F103" s="43">
        <f t="shared" si="13"/>
        <v>0.2487352445193929</v>
      </c>
      <c r="G103" s="42">
        <v>1048</v>
      </c>
      <c r="H103" s="44">
        <f t="shared" si="11"/>
        <v>0.13167938931297707</v>
      </c>
    </row>
    <row r="104" spans="1:8" ht="12.75">
      <c r="A104" s="40" t="s">
        <v>233</v>
      </c>
      <c r="B104" s="41" t="s">
        <v>234</v>
      </c>
      <c r="C104" s="42">
        <v>337</v>
      </c>
      <c r="D104" s="42">
        <f t="shared" si="12"/>
        <v>351</v>
      </c>
      <c r="E104" s="42">
        <v>688</v>
      </c>
      <c r="F104" s="43">
        <f t="shared" si="13"/>
        <v>0.4898255813953488</v>
      </c>
      <c r="G104" s="42">
        <v>968</v>
      </c>
      <c r="H104" s="44">
        <f t="shared" si="11"/>
        <v>-0.2892561983471075</v>
      </c>
    </row>
    <row r="105" spans="1:8" ht="12.75">
      <c r="A105" s="32" t="s">
        <v>235</v>
      </c>
      <c r="B105" s="36" t="s">
        <v>236</v>
      </c>
      <c r="C105" s="37">
        <v>34</v>
      </c>
      <c r="D105" s="37">
        <f t="shared" si="12"/>
        <v>92</v>
      </c>
      <c r="E105" s="37">
        <v>126</v>
      </c>
      <c r="F105" s="38">
        <f t="shared" si="13"/>
        <v>0.2698412698412698</v>
      </c>
      <c r="G105" s="37">
        <v>150</v>
      </c>
      <c r="H105" s="39">
        <f t="shared" si="11"/>
        <v>-0.16000000000000003</v>
      </c>
    </row>
    <row r="106" spans="1:8" ht="12.75">
      <c r="A106" s="32" t="s">
        <v>237</v>
      </c>
      <c r="B106" s="36" t="s">
        <v>238</v>
      </c>
      <c r="C106" s="37">
        <v>266</v>
      </c>
      <c r="D106" s="37">
        <f t="shared" si="12"/>
        <v>880</v>
      </c>
      <c r="E106" s="37">
        <v>1146</v>
      </c>
      <c r="F106" s="38">
        <f t="shared" si="13"/>
        <v>0.23211169284467714</v>
      </c>
      <c r="G106" s="37">
        <v>985</v>
      </c>
      <c r="H106" s="39">
        <f t="shared" si="11"/>
        <v>0.16345177664974608</v>
      </c>
    </row>
    <row r="107" spans="1:8" ht="12.75">
      <c r="A107" s="32" t="s">
        <v>239</v>
      </c>
      <c r="B107" s="36" t="s">
        <v>240</v>
      </c>
      <c r="C107" s="37">
        <v>159</v>
      </c>
      <c r="D107" s="37">
        <f t="shared" si="12"/>
        <v>1325</v>
      </c>
      <c r="E107" s="37">
        <v>1484</v>
      </c>
      <c r="F107" s="38">
        <f t="shared" si="13"/>
        <v>0.10714285714285714</v>
      </c>
      <c r="G107" s="37">
        <v>1508</v>
      </c>
      <c r="H107" s="39">
        <f t="shared" si="11"/>
        <v>-0.01591511936339518</v>
      </c>
    </row>
    <row r="108" spans="1:8" ht="12.75">
      <c r="A108" s="32" t="s">
        <v>241</v>
      </c>
      <c r="B108" s="36" t="s">
        <v>342</v>
      </c>
      <c r="C108" s="37">
        <v>1</v>
      </c>
      <c r="D108" s="37">
        <f t="shared" si="12"/>
        <v>13</v>
      </c>
      <c r="E108" s="37">
        <v>14</v>
      </c>
      <c r="F108" s="38">
        <f t="shared" si="13"/>
        <v>0.07142857142857142</v>
      </c>
      <c r="G108" s="37">
        <v>16</v>
      </c>
      <c r="H108" s="39">
        <f t="shared" si="11"/>
        <v>-0.125</v>
      </c>
    </row>
    <row r="109" spans="1:8" ht="12.75">
      <c r="A109" s="32" t="s">
        <v>243</v>
      </c>
      <c r="B109" s="36" t="s">
        <v>244</v>
      </c>
      <c r="C109" s="37">
        <v>244</v>
      </c>
      <c r="D109" s="37">
        <f t="shared" si="12"/>
        <v>866</v>
      </c>
      <c r="E109" s="37">
        <v>1110</v>
      </c>
      <c r="F109" s="38">
        <f t="shared" si="13"/>
        <v>0.21981981981981982</v>
      </c>
      <c r="G109" s="37">
        <v>1601</v>
      </c>
      <c r="H109" s="39">
        <f t="shared" si="11"/>
        <v>-0.306683322923173</v>
      </c>
    </row>
    <row r="110" spans="1:8" ht="12.75">
      <c r="A110" s="32" t="s">
        <v>245</v>
      </c>
      <c r="B110" s="36" t="s">
        <v>246</v>
      </c>
      <c r="C110" s="37">
        <v>10</v>
      </c>
      <c r="D110" s="37">
        <f t="shared" si="12"/>
        <v>8</v>
      </c>
      <c r="E110" s="37">
        <v>18</v>
      </c>
      <c r="F110" s="38">
        <f t="shared" si="13"/>
        <v>0.5555555555555556</v>
      </c>
      <c r="G110" s="37">
        <v>6</v>
      </c>
      <c r="H110" s="39">
        <f t="shared" si="11"/>
        <v>2</v>
      </c>
    </row>
    <row r="111" spans="1:8" ht="12.75">
      <c r="A111" s="32" t="s">
        <v>247</v>
      </c>
      <c r="B111" s="36" t="s">
        <v>248</v>
      </c>
      <c r="C111" s="37">
        <v>610</v>
      </c>
      <c r="D111" s="37">
        <f t="shared" si="12"/>
        <v>683</v>
      </c>
      <c r="E111" s="37">
        <v>1293</v>
      </c>
      <c r="F111" s="38">
        <f t="shared" si="13"/>
        <v>0.4717710750193349</v>
      </c>
      <c r="G111" s="37">
        <v>1457</v>
      </c>
      <c r="H111" s="39">
        <f t="shared" si="11"/>
        <v>-0.11256005490734389</v>
      </c>
    </row>
    <row r="112" spans="1:8" ht="12.75">
      <c r="A112" s="32" t="s">
        <v>249</v>
      </c>
      <c r="B112" s="36" t="s">
        <v>250</v>
      </c>
      <c r="C112" s="37">
        <v>21</v>
      </c>
      <c r="D112" s="37">
        <f t="shared" si="12"/>
        <v>35</v>
      </c>
      <c r="E112" s="37">
        <v>56</v>
      </c>
      <c r="F112" s="38">
        <f t="shared" si="13"/>
        <v>0.375</v>
      </c>
      <c r="G112" s="37">
        <v>2</v>
      </c>
      <c r="H112" s="39">
        <f t="shared" si="11"/>
        <v>27</v>
      </c>
    </row>
    <row r="113" spans="1:8" ht="12.75">
      <c r="A113" s="32" t="s">
        <v>343</v>
      </c>
      <c r="B113" s="36" t="s">
        <v>344</v>
      </c>
      <c r="C113" s="37">
        <v>0</v>
      </c>
      <c r="D113" s="37">
        <f t="shared" si="12"/>
        <v>1</v>
      </c>
      <c r="E113" s="37">
        <v>1</v>
      </c>
      <c r="F113" s="38">
        <f t="shared" si="13"/>
        <v>0</v>
      </c>
      <c r="H113" s="39"/>
    </row>
    <row r="114" spans="1:8" ht="12.75">
      <c r="A114" s="32" t="s">
        <v>251</v>
      </c>
      <c r="B114" s="36" t="s">
        <v>252</v>
      </c>
      <c r="C114" s="37">
        <v>3</v>
      </c>
      <c r="D114" s="37">
        <f t="shared" si="12"/>
        <v>9</v>
      </c>
      <c r="E114" s="37">
        <v>12</v>
      </c>
      <c r="F114" s="38">
        <f t="shared" si="13"/>
        <v>0.25</v>
      </c>
      <c r="G114" s="37">
        <v>5</v>
      </c>
      <c r="H114" s="39">
        <f>E114/G114-1</f>
        <v>1.4</v>
      </c>
    </row>
    <row r="115" spans="1:8" ht="12.75">
      <c r="A115" s="32" t="s">
        <v>253</v>
      </c>
      <c r="B115" s="36" t="s">
        <v>254</v>
      </c>
      <c r="C115" s="37">
        <v>203</v>
      </c>
      <c r="D115" s="37">
        <f t="shared" si="12"/>
        <v>415</v>
      </c>
      <c r="E115" s="37">
        <v>618</v>
      </c>
      <c r="F115" s="38">
        <f t="shared" si="13"/>
        <v>0.3284789644012945</v>
      </c>
      <c r="G115" s="37">
        <v>468</v>
      </c>
      <c r="H115" s="39">
        <f>E115/G115-1</f>
        <v>0.3205128205128205</v>
      </c>
    </row>
    <row r="116" spans="1:8" ht="12.75">
      <c r="A116" s="32" t="s">
        <v>257</v>
      </c>
      <c r="B116" s="36" t="s">
        <v>258</v>
      </c>
      <c r="C116" s="37">
        <v>19</v>
      </c>
      <c r="D116" s="37">
        <f t="shared" si="12"/>
        <v>88</v>
      </c>
      <c r="E116" s="37">
        <v>107</v>
      </c>
      <c r="F116" s="38">
        <f t="shared" si="13"/>
        <v>0.17757009345794392</v>
      </c>
      <c r="G116" s="37">
        <v>175</v>
      </c>
      <c r="H116" s="39">
        <f>E116/G116-1</f>
        <v>-0.38857142857142857</v>
      </c>
    </row>
    <row r="117" spans="1:8" ht="12.75">
      <c r="A117" s="32" t="s">
        <v>345</v>
      </c>
      <c r="B117" s="36" t="s">
        <v>346</v>
      </c>
      <c r="C117" s="37">
        <v>1</v>
      </c>
      <c r="D117" s="37">
        <f t="shared" si="12"/>
        <v>0</v>
      </c>
      <c r="E117" s="37">
        <v>1</v>
      </c>
      <c r="F117" s="38">
        <f t="shared" si="13"/>
        <v>1</v>
      </c>
      <c r="G117" s="37">
        <v>2</v>
      </c>
      <c r="H117" s="39">
        <f>E117/G117-1</f>
        <v>-0.5</v>
      </c>
    </row>
    <row r="118" spans="1:8" ht="12.75">
      <c r="A118" s="32" t="s">
        <v>259</v>
      </c>
      <c r="B118" s="36" t="s">
        <v>260</v>
      </c>
      <c r="C118" s="37">
        <v>49</v>
      </c>
      <c r="D118" s="37">
        <f t="shared" si="12"/>
        <v>113</v>
      </c>
      <c r="E118" s="37">
        <v>162</v>
      </c>
      <c r="F118" s="38">
        <f t="shared" si="13"/>
        <v>0.30246913580246915</v>
      </c>
      <c r="G118" s="37">
        <v>132</v>
      </c>
      <c r="H118" s="39">
        <f>E118/G118-1</f>
        <v>0.2272727272727273</v>
      </c>
    </row>
    <row r="119" spans="1:8" ht="12.75">
      <c r="A119" s="32" t="s">
        <v>347</v>
      </c>
      <c r="B119" s="36" t="s">
        <v>348</v>
      </c>
      <c r="C119" s="37">
        <v>1</v>
      </c>
      <c r="D119" s="37">
        <f t="shared" si="12"/>
        <v>0</v>
      </c>
      <c r="E119" s="37">
        <v>1</v>
      </c>
      <c r="F119" s="38">
        <f t="shared" si="13"/>
        <v>1</v>
      </c>
      <c r="H119" s="39"/>
    </row>
    <row r="120" spans="1:8" ht="12.75">
      <c r="A120" s="32" t="s">
        <v>261</v>
      </c>
      <c r="B120" s="36" t="s">
        <v>262</v>
      </c>
      <c r="C120" s="37">
        <v>223</v>
      </c>
      <c r="D120" s="37">
        <f t="shared" si="12"/>
        <v>1215</v>
      </c>
      <c r="E120" s="37">
        <v>1438</v>
      </c>
      <c r="F120" s="38">
        <f t="shared" si="13"/>
        <v>0.15507649513212796</v>
      </c>
      <c r="G120" s="37">
        <v>1108</v>
      </c>
      <c r="H120" s="39">
        <f aca="true" t="shared" si="14" ref="H120:H126">E120/G120-1</f>
        <v>0.29783393501805056</v>
      </c>
    </row>
    <row r="121" spans="1:8" ht="12.75">
      <c r="A121" s="32" t="s">
        <v>263</v>
      </c>
      <c r="B121" s="36" t="s">
        <v>264</v>
      </c>
      <c r="C121" s="37">
        <v>164</v>
      </c>
      <c r="D121" s="37">
        <f t="shared" si="12"/>
        <v>163</v>
      </c>
      <c r="E121" s="37">
        <v>327</v>
      </c>
      <c r="F121" s="38">
        <f t="shared" si="13"/>
        <v>0.5015290519877675</v>
      </c>
      <c r="G121" s="37">
        <v>347</v>
      </c>
      <c r="H121" s="39">
        <f t="shared" si="14"/>
        <v>-0.057636887608069176</v>
      </c>
    </row>
    <row r="122" spans="1:8" ht="12.75">
      <c r="A122" s="32" t="s">
        <v>265</v>
      </c>
      <c r="B122" s="36" t="s">
        <v>266</v>
      </c>
      <c r="C122" s="37">
        <v>52</v>
      </c>
      <c r="D122" s="37">
        <f t="shared" si="12"/>
        <v>59</v>
      </c>
      <c r="E122" s="37">
        <v>111</v>
      </c>
      <c r="F122" s="38">
        <f t="shared" si="13"/>
        <v>0.46846846846846846</v>
      </c>
      <c r="G122" s="37">
        <v>128</v>
      </c>
      <c r="H122" s="39">
        <f t="shared" si="14"/>
        <v>-0.1328125</v>
      </c>
    </row>
    <row r="123" spans="1:8" ht="12.75">
      <c r="A123" s="32" t="s">
        <v>267</v>
      </c>
      <c r="B123" s="36" t="s">
        <v>349</v>
      </c>
      <c r="C123" s="37">
        <v>4</v>
      </c>
      <c r="D123" s="37">
        <f t="shared" si="12"/>
        <v>16</v>
      </c>
      <c r="E123" s="37">
        <v>20</v>
      </c>
      <c r="F123" s="38">
        <f t="shared" si="13"/>
        <v>0.2</v>
      </c>
      <c r="G123" s="37">
        <v>29</v>
      </c>
      <c r="H123" s="39">
        <f t="shared" si="14"/>
        <v>-0.31034482758620685</v>
      </c>
    </row>
    <row r="124" spans="1:8" ht="12.75">
      <c r="A124" s="32" t="s">
        <v>269</v>
      </c>
      <c r="B124" s="36" t="s">
        <v>270</v>
      </c>
      <c r="C124" s="37">
        <v>13</v>
      </c>
      <c r="D124" s="37">
        <f t="shared" si="12"/>
        <v>65</v>
      </c>
      <c r="E124" s="37">
        <v>78</v>
      </c>
      <c r="F124" s="38">
        <f t="shared" si="13"/>
        <v>0.16666666666666666</v>
      </c>
      <c r="G124" s="37">
        <v>48</v>
      </c>
      <c r="H124" s="39">
        <f t="shared" si="14"/>
        <v>0.625</v>
      </c>
    </row>
    <row r="125" spans="1:8" ht="12.75">
      <c r="A125" s="32" t="s">
        <v>273</v>
      </c>
      <c r="B125" s="36" t="s">
        <v>274</v>
      </c>
      <c r="C125" s="37">
        <v>3</v>
      </c>
      <c r="D125" s="37">
        <f t="shared" si="12"/>
        <v>2</v>
      </c>
      <c r="E125" s="37">
        <v>5</v>
      </c>
      <c r="F125" s="38">
        <f t="shared" si="13"/>
        <v>0.6</v>
      </c>
      <c r="G125" s="37">
        <v>8</v>
      </c>
      <c r="H125" s="39">
        <f t="shared" si="14"/>
        <v>-0.375</v>
      </c>
    </row>
    <row r="126" spans="3:8" ht="12.75">
      <c r="C126" s="37">
        <f>SUM(C2:C125)</f>
        <v>19725</v>
      </c>
      <c r="D126" s="37">
        <f>SUM(D2:D125)</f>
        <v>39366</v>
      </c>
      <c r="E126" s="37">
        <f>SUM(E2:E125)</f>
        <v>59091</v>
      </c>
      <c r="F126" s="38">
        <f t="shared" si="13"/>
        <v>0.33380717875818655</v>
      </c>
      <c r="G126" s="37">
        <f>SUM(G2:G125)</f>
        <v>58655</v>
      </c>
      <c r="H126" s="39">
        <f t="shared" si="14"/>
        <v>0.007433296394169231</v>
      </c>
    </row>
  </sheetData>
  <sheetProtection/>
  <autoFilter ref="A1:H140"/>
  <conditionalFormatting sqref="H1:H65536">
    <cfRule type="cellIs" priority="2" dxfId="3" operator="greaterThan">
      <formula>1</formula>
    </cfRule>
    <cfRule type="cellIs" priority="3" dxfId="0" operator="lessThan">
      <formula>0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="155" zoomScaleNormal="155" workbookViewId="0" topLeftCell="B1">
      <selection activeCell="B13" sqref="B13"/>
    </sheetView>
  </sheetViews>
  <sheetFormatPr defaultColWidth="9.140625" defaultRowHeight="12.75"/>
  <cols>
    <col min="1" max="1" width="11.57421875" style="0" hidden="1" customWidth="1"/>
    <col min="2" max="2" width="11.00390625" style="0" customWidth="1"/>
    <col min="3" max="3" width="12.00390625" style="45" customWidth="1"/>
    <col min="4" max="16384" width="11.00390625" style="0" customWidth="1"/>
  </cols>
  <sheetData>
    <row r="1" spans="1:3" ht="12.75">
      <c r="A1" s="32" t="s">
        <v>350</v>
      </c>
      <c r="B1" s="46" t="s">
        <v>351</v>
      </c>
      <c r="C1" s="47" t="s">
        <v>352</v>
      </c>
    </row>
    <row r="2" spans="1:3" ht="12.75">
      <c r="A2" s="32" t="s">
        <v>353</v>
      </c>
      <c r="B2" s="46" t="s">
        <v>354</v>
      </c>
      <c r="C2" s="47">
        <v>13293</v>
      </c>
    </row>
    <row r="3" spans="1:3" ht="12.75">
      <c r="A3" s="32" t="s">
        <v>355</v>
      </c>
      <c r="B3" s="46" t="s">
        <v>356</v>
      </c>
      <c r="C3" s="47">
        <v>2521</v>
      </c>
    </row>
    <row r="4" spans="1:3" ht="12.75">
      <c r="A4" s="32" t="s">
        <v>357</v>
      </c>
      <c r="B4" s="46" t="s">
        <v>358</v>
      </c>
      <c r="C4" s="47">
        <v>2784</v>
      </c>
    </row>
    <row r="5" spans="1:3" ht="12.75">
      <c r="A5" s="32" t="s">
        <v>359</v>
      </c>
      <c r="B5" s="46" t="s">
        <v>360</v>
      </c>
      <c r="C5" s="47">
        <v>4537</v>
      </c>
    </row>
    <row r="6" spans="1:3" ht="12.75">
      <c r="A6" s="32" t="s">
        <v>361</v>
      </c>
      <c r="B6" s="46" t="s">
        <v>362</v>
      </c>
      <c r="C6" s="47">
        <v>1628</v>
      </c>
    </row>
    <row r="7" spans="1:3" ht="12.75">
      <c r="A7" s="32" t="s">
        <v>363</v>
      </c>
      <c r="B7" s="46" t="s">
        <v>364</v>
      </c>
      <c r="C7" s="47">
        <v>4236</v>
      </c>
    </row>
    <row r="8" spans="1:3" ht="12.75">
      <c r="A8" s="32" t="s">
        <v>365</v>
      </c>
      <c r="B8" s="46" t="s">
        <v>366</v>
      </c>
      <c r="C8" s="47">
        <v>2073</v>
      </c>
    </row>
    <row r="9" spans="1:3" ht="12.75">
      <c r="A9" s="32" t="s">
        <v>367</v>
      </c>
      <c r="B9" s="46" t="s">
        <v>368</v>
      </c>
      <c r="C9" s="47">
        <v>2033</v>
      </c>
    </row>
    <row r="10" spans="1:3" ht="12.75">
      <c r="A10" s="32" t="s">
        <v>369</v>
      </c>
      <c r="B10" s="46" t="s">
        <v>370</v>
      </c>
      <c r="C10" s="47">
        <v>3057</v>
      </c>
    </row>
    <row r="11" spans="1:3" ht="12.75">
      <c r="A11" s="32" t="s">
        <v>371</v>
      </c>
      <c r="B11" s="46" t="s">
        <v>372</v>
      </c>
      <c r="C11" s="47">
        <v>7138</v>
      </c>
    </row>
    <row r="12" spans="1:3" ht="12.75">
      <c r="A12" s="32" t="s">
        <v>373</v>
      </c>
      <c r="B12" s="46" t="s">
        <v>374</v>
      </c>
      <c r="C12" s="47">
        <v>8149</v>
      </c>
    </row>
    <row r="13" spans="1:3" ht="12.75">
      <c r="A13" s="32" t="s">
        <v>375</v>
      </c>
      <c r="B13" s="46" t="s">
        <v>376</v>
      </c>
      <c r="C13" s="47">
        <v>3651</v>
      </c>
    </row>
    <row r="14" spans="1:3" ht="12.75">
      <c r="A14" s="32" t="s">
        <v>377</v>
      </c>
      <c r="B14" s="46" t="s">
        <v>378</v>
      </c>
      <c r="C14" s="47">
        <f>+C15-SUM(C2:C13)</f>
        <v>3991</v>
      </c>
    </row>
    <row r="15" spans="2:3" ht="12.75">
      <c r="B15" s="46"/>
      <c r="C15" s="47">
        <v>59091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B1">
      <selection activeCell="P47" sqref="P47"/>
    </sheetView>
  </sheetViews>
  <sheetFormatPr defaultColWidth="9.140625" defaultRowHeight="12.75"/>
  <cols>
    <col min="1" max="1" width="11.57421875" style="0" hidden="1" customWidth="1"/>
    <col min="2" max="2" width="10.57421875" style="0" customWidth="1"/>
    <col min="3" max="9" width="11.57421875" style="0" hidden="1" customWidth="1"/>
    <col min="10" max="16384" width="10.57421875" style="0" customWidth="1"/>
  </cols>
  <sheetData>
    <row r="1" spans="1:16" ht="12.75">
      <c r="A1" s="32" t="s">
        <v>38</v>
      </c>
      <c r="B1" s="32" t="s">
        <v>379</v>
      </c>
      <c r="C1" s="48" t="s">
        <v>293</v>
      </c>
      <c r="D1" s="32" t="s">
        <v>294</v>
      </c>
      <c r="E1" s="32" t="s">
        <v>295</v>
      </c>
      <c r="F1" s="32" t="s">
        <v>296</v>
      </c>
      <c r="G1" s="32">
        <v>2018</v>
      </c>
      <c r="H1" s="32" t="s">
        <v>298</v>
      </c>
      <c r="I1" s="32" t="s">
        <v>379</v>
      </c>
      <c r="J1" s="32" t="s">
        <v>277</v>
      </c>
      <c r="K1" s="32" t="s">
        <v>278</v>
      </c>
      <c r="L1" s="32" t="s">
        <v>380</v>
      </c>
      <c r="M1" s="32" t="s">
        <v>381</v>
      </c>
      <c r="N1" s="32" t="s">
        <v>382</v>
      </c>
      <c r="O1" s="32" t="s">
        <v>383</v>
      </c>
      <c r="P1" s="32" t="s">
        <v>384</v>
      </c>
    </row>
    <row r="2" spans="1:16" ht="12.75">
      <c r="A2" s="40" t="s">
        <v>57</v>
      </c>
      <c r="B2" s="40" t="s">
        <v>46</v>
      </c>
      <c r="C2" s="49">
        <v>2414</v>
      </c>
      <c r="D2" s="40">
        <v>2866</v>
      </c>
      <c r="E2" s="40">
        <v>5280</v>
      </c>
      <c r="F2" s="50">
        <v>0.45719696969697</v>
      </c>
      <c r="G2" s="51">
        <v>5026</v>
      </c>
      <c r="H2" s="52">
        <v>0.0505372065260645</v>
      </c>
      <c r="I2" s="32" t="s">
        <v>46</v>
      </c>
      <c r="J2">
        <v>118</v>
      </c>
      <c r="K2">
        <v>277</v>
      </c>
      <c r="L2">
        <v>5727</v>
      </c>
      <c r="M2">
        <v>6122</v>
      </c>
      <c r="N2" s="53">
        <v>0.0192747468147664</v>
      </c>
      <c r="O2" s="53">
        <v>0.0452466514211042</v>
      </c>
      <c r="P2" s="53">
        <v>0.0645213982358706</v>
      </c>
    </row>
    <row r="3" spans="1:16" ht="12.75">
      <c r="A3" s="40" t="s">
        <v>63</v>
      </c>
      <c r="B3" s="40" t="s">
        <v>126</v>
      </c>
      <c r="C3" s="49">
        <v>2357</v>
      </c>
      <c r="D3" s="40">
        <v>2888</v>
      </c>
      <c r="E3" s="40">
        <v>5245</v>
      </c>
      <c r="F3" s="50">
        <v>0.449380362249762</v>
      </c>
      <c r="G3" s="51">
        <v>2364</v>
      </c>
      <c r="H3" s="52">
        <v>1.21869712351946</v>
      </c>
      <c r="I3" s="32" t="s">
        <v>126</v>
      </c>
      <c r="J3">
        <v>83</v>
      </c>
      <c r="K3">
        <v>89</v>
      </c>
      <c r="L3">
        <v>5376</v>
      </c>
      <c r="M3">
        <v>5548</v>
      </c>
      <c r="N3" s="53">
        <v>0.0149603460706561</v>
      </c>
      <c r="O3" s="53">
        <v>0.0160418168709445</v>
      </c>
      <c r="P3" s="53">
        <v>0.0310021629416006</v>
      </c>
    </row>
    <row r="4" spans="1:16" ht="12.75">
      <c r="A4" s="40" t="s">
        <v>71</v>
      </c>
      <c r="B4" s="40" t="s">
        <v>58</v>
      </c>
      <c r="C4" s="49">
        <v>637</v>
      </c>
      <c r="D4" s="40">
        <v>576</v>
      </c>
      <c r="E4" s="40">
        <v>1213</v>
      </c>
      <c r="F4" s="50">
        <v>0.525144270403957</v>
      </c>
      <c r="G4" s="51">
        <v>1673</v>
      </c>
      <c r="H4" s="52">
        <v>-0.27495517035266</v>
      </c>
      <c r="I4" s="32" t="s">
        <v>58</v>
      </c>
      <c r="J4">
        <v>22</v>
      </c>
      <c r="K4">
        <v>72</v>
      </c>
      <c r="L4">
        <v>1514</v>
      </c>
      <c r="M4">
        <v>1608</v>
      </c>
      <c r="N4" s="53">
        <v>0.013681592039801</v>
      </c>
      <c r="O4" s="53">
        <v>0.0447761194029851</v>
      </c>
      <c r="P4" s="53">
        <v>0.0584577114427861</v>
      </c>
    </row>
    <row r="5" spans="1:16" ht="12.75">
      <c r="A5" s="40" t="s">
        <v>85</v>
      </c>
      <c r="B5" s="40" t="s">
        <v>332</v>
      </c>
      <c r="C5" s="49">
        <v>478</v>
      </c>
      <c r="D5" s="40">
        <v>621</v>
      </c>
      <c r="E5" s="40">
        <v>1099</v>
      </c>
      <c r="F5" s="50">
        <v>0.434940855323021</v>
      </c>
      <c r="G5" s="51">
        <v>1634</v>
      </c>
      <c r="H5" s="52">
        <v>-0.327417380660955</v>
      </c>
      <c r="I5" s="32" t="s">
        <v>332</v>
      </c>
      <c r="J5">
        <v>116</v>
      </c>
      <c r="K5">
        <v>95</v>
      </c>
      <c r="L5">
        <v>1223</v>
      </c>
      <c r="M5">
        <v>1434</v>
      </c>
      <c r="N5" s="53">
        <v>0.0808926080892608</v>
      </c>
      <c r="O5" s="53">
        <v>0.0662482566248257</v>
      </c>
      <c r="P5" s="53">
        <v>0.147140864714087</v>
      </c>
    </row>
    <row r="6" spans="1:16" ht="12.75">
      <c r="A6" s="40" t="s">
        <v>125</v>
      </c>
      <c r="B6" s="40" t="s">
        <v>232</v>
      </c>
      <c r="C6" s="49">
        <v>295</v>
      </c>
      <c r="D6" s="40">
        <v>891</v>
      </c>
      <c r="E6" s="40">
        <v>1186</v>
      </c>
      <c r="F6" s="50">
        <v>0.248735244519393</v>
      </c>
      <c r="G6" s="51">
        <v>1048</v>
      </c>
      <c r="H6" s="52">
        <v>0.131679389312977</v>
      </c>
      <c r="I6" s="32" t="s">
        <v>232</v>
      </c>
      <c r="J6">
        <v>177</v>
      </c>
      <c r="K6">
        <v>33</v>
      </c>
      <c r="L6">
        <v>1178</v>
      </c>
      <c r="M6">
        <v>1388</v>
      </c>
      <c r="N6" s="53">
        <v>0.127521613832853</v>
      </c>
      <c r="O6" s="53">
        <v>0.0237752161383285</v>
      </c>
      <c r="P6" s="53">
        <v>0.151296829971182</v>
      </c>
    </row>
    <row r="7" spans="1:16" ht="12.75">
      <c r="A7" s="40" t="s">
        <v>127</v>
      </c>
      <c r="B7" s="40" t="s">
        <v>234</v>
      </c>
      <c r="C7" s="49">
        <v>337</v>
      </c>
      <c r="D7" s="40">
        <v>351</v>
      </c>
      <c r="E7" s="40">
        <v>688</v>
      </c>
      <c r="F7" s="50">
        <v>0.489825581395349</v>
      </c>
      <c r="G7" s="51">
        <v>968</v>
      </c>
      <c r="H7" s="52">
        <v>-0.289256198347107</v>
      </c>
      <c r="I7" s="32" t="s">
        <v>234</v>
      </c>
      <c r="J7">
        <v>56</v>
      </c>
      <c r="K7">
        <v>28</v>
      </c>
      <c r="L7">
        <v>855</v>
      </c>
      <c r="M7">
        <v>939</v>
      </c>
      <c r="N7" s="53">
        <v>0.0596379126730565</v>
      </c>
      <c r="O7" s="53">
        <v>0.0298189563365282</v>
      </c>
      <c r="P7" s="53">
        <v>0.0894568690095847</v>
      </c>
    </row>
    <row r="8" spans="1:16" ht="12.75">
      <c r="A8" s="40" t="s">
        <v>141</v>
      </c>
      <c r="B8" s="40" t="s">
        <v>72</v>
      </c>
      <c r="C8" s="49">
        <v>89</v>
      </c>
      <c r="D8" s="40">
        <v>109</v>
      </c>
      <c r="E8" s="40">
        <v>198</v>
      </c>
      <c r="F8" s="50">
        <v>0.44949494949495</v>
      </c>
      <c r="G8" s="51">
        <v>349</v>
      </c>
      <c r="H8" s="52">
        <v>-0.432664756446991</v>
      </c>
      <c r="I8" s="32" t="s">
        <v>72</v>
      </c>
      <c r="J8">
        <v>12</v>
      </c>
      <c r="K8">
        <v>6</v>
      </c>
      <c r="L8">
        <v>258</v>
      </c>
      <c r="M8">
        <v>276</v>
      </c>
      <c r="N8" s="53">
        <v>0.0434782608695652</v>
      </c>
      <c r="O8" s="53">
        <v>0.0217391304347826</v>
      </c>
      <c r="P8" s="53">
        <v>0.0652173913043478</v>
      </c>
    </row>
    <row r="9" spans="1:16" ht="12.75">
      <c r="A9" s="40" t="s">
        <v>159</v>
      </c>
      <c r="B9" s="40" t="s">
        <v>142</v>
      </c>
      <c r="C9" s="49">
        <v>30</v>
      </c>
      <c r="D9" s="40">
        <v>161</v>
      </c>
      <c r="E9" s="40">
        <v>191</v>
      </c>
      <c r="F9" s="50">
        <v>0.157068062827225</v>
      </c>
      <c r="G9" s="51">
        <v>92</v>
      </c>
      <c r="H9" s="52">
        <v>1.07608695652174</v>
      </c>
      <c r="I9" s="32" t="s">
        <v>142</v>
      </c>
      <c r="J9">
        <v>5</v>
      </c>
      <c r="K9">
        <v>2</v>
      </c>
      <c r="L9">
        <v>180</v>
      </c>
      <c r="M9">
        <v>187</v>
      </c>
      <c r="N9" s="53">
        <v>0.0267379679144385</v>
      </c>
      <c r="O9" s="53">
        <v>0.0106951871657754</v>
      </c>
      <c r="P9" s="53">
        <v>0.0374331550802139</v>
      </c>
    </row>
    <row r="10" spans="1:16" ht="12.75">
      <c r="A10" s="40" t="s">
        <v>171</v>
      </c>
      <c r="B10" s="40" t="s">
        <v>190</v>
      </c>
      <c r="C10" s="49">
        <v>65</v>
      </c>
      <c r="D10" s="40">
        <v>56</v>
      </c>
      <c r="E10" s="40">
        <v>121</v>
      </c>
      <c r="F10" s="50">
        <v>0.537190082644628</v>
      </c>
      <c r="G10" s="51">
        <v>124</v>
      </c>
      <c r="H10" s="52">
        <v>-0.0241935483870968</v>
      </c>
      <c r="I10" s="32" t="s">
        <v>190</v>
      </c>
      <c r="J10">
        <v>10</v>
      </c>
      <c r="K10">
        <v>7</v>
      </c>
      <c r="L10">
        <v>128</v>
      </c>
      <c r="M10">
        <v>145</v>
      </c>
      <c r="N10" s="53">
        <v>0.0689655172413793</v>
      </c>
      <c r="O10" s="53">
        <v>0.0482758620689655</v>
      </c>
      <c r="P10" s="53">
        <v>0.117241379310345</v>
      </c>
    </row>
    <row r="11" spans="1:16" ht="12.75" hidden="1">
      <c r="A11" s="40" t="s">
        <v>181</v>
      </c>
      <c r="B11" s="40" t="s">
        <v>182</v>
      </c>
      <c r="C11" s="49">
        <v>1</v>
      </c>
      <c r="D11" s="40">
        <v>1</v>
      </c>
      <c r="E11" s="40">
        <v>2</v>
      </c>
      <c r="F11" s="50">
        <v>0.5</v>
      </c>
      <c r="G11" s="51">
        <v>2</v>
      </c>
      <c r="H11" s="52">
        <v>0</v>
      </c>
      <c r="I11" s="32" t="s">
        <v>188</v>
      </c>
      <c r="L11">
        <v>88</v>
      </c>
      <c r="M11">
        <v>88</v>
      </c>
      <c r="N11" s="53">
        <v>0</v>
      </c>
      <c r="O11" s="53">
        <v>0</v>
      </c>
      <c r="P11" s="53">
        <v>0</v>
      </c>
    </row>
    <row r="12" spans="1:16" ht="12.75" hidden="1">
      <c r="A12" s="40" t="s">
        <v>189</v>
      </c>
      <c r="B12" s="40" t="s">
        <v>64</v>
      </c>
      <c r="C12" s="49">
        <v>22</v>
      </c>
      <c r="D12" s="40">
        <v>35</v>
      </c>
      <c r="E12" s="40">
        <v>57</v>
      </c>
      <c r="F12" s="50">
        <v>0.385964912280702</v>
      </c>
      <c r="G12" s="51">
        <v>57</v>
      </c>
      <c r="H12" s="52">
        <v>0</v>
      </c>
      <c r="I12" s="32" t="s">
        <v>64</v>
      </c>
      <c r="J12">
        <v>4</v>
      </c>
      <c r="K12">
        <v>6</v>
      </c>
      <c r="L12">
        <v>74</v>
      </c>
      <c r="M12">
        <v>84</v>
      </c>
      <c r="N12" s="53">
        <v>0.0476190476190476</v>
      </c>
      <c r="O12" s="53">
        <v>0.0714285714285714</v>
      </c>
      <c r="P12" s="53">
        <v>0.119047619047619</v>
      </c>
    </row>
    <row r="13" spans="1:16" ht="12.75" hidden="1">
      <c r="A13" s="40" t="s">
        <v>191</v>
      </c>
      <c r="B13" s="40" t="s">
        <v>192</v>
      </c>
      <c r="C13" s="49">
        <v>22</v>
      </c>
      <c r="D13" s="40">
        <v>22</v>
      </c>
      <c r="E13" s="40">
        <v>44</v>
      </c>
      <c r="F13" s="50">
        <v>0.5</v>
      </c>
      <c r="G13" s="51">
        <v>73</v>
      </c>
      <c r="H13" s="52">
        <v>-0.397260273972603</v>
      </c>
      <c r="I13" s="32" t="s">
        <v>192</v>
      </c>
      <c r="J13">
        <v>4</v>
      </c>
      <c r="K13">
        <v>2</v>
      </c>
      <c r="L13">
        <v>63</v>
      </c>
      <c r="M13">
        <v>69</v>
      </c>
      <c r="N13" s="53">
        <v>0.0579710144927536</v>
      </c>
      <c r="O13" s="53">
        <v>0.0289855072463768</v>
      </c>
      <c r="P13" s="53">
        <v>0.0869565217391304</v>
      </c>
    </row>
    <row r="14" spans="1:16" ht="12.75" hidden="1">
      <c r="A14" s="40" t="s">
        <v>231</v>
      </c>
      <c r="B14" s="40" t="s">
        <v>128</v>
      </c>
      <c r="C14" s="49">
        <v>7</v>
      </c>
      <c r="D14" s="40">
        <v>47</v>
      </c>
      <c r="E14" s="40">
        <v>54</v>
      </c>
      <c r="F14" s="50">
        <v>0.12962962962963</v>
      </c>
      <c r="G14" s="51">
        <v>35</v>
      </c>
      <c r="H14" s="52">
        <v>0.542857142857143</v>
      </c>
      <c r="I14" s="32" t="s">
        <v>128</v>
      </c>
      <c r="J14">
        <v>2</v>
      </c>
      <c r="K14">
        <v>1</v>
      </c>
      <c r="L14">
        <v>54</v>
      </c>
      <c r="M14">
        <v>57</v>
      </c>
      <c r="N14" s="53">
        <v>0.0350877192982456</v>
      </c>
      <c r="O14" s="53">
        <v>0.0175438596491228</v>
      </c>
      <c r="P14" s="53">
        <v>0.0526315789473684</v>
      </c>
    </row>
    <row r="15" spans="1:16" ht="12.75" hidden="1">
      <c r="A15" s="40" t="s">
        <v>233</v>
      </c>
      <c r="B15" s="40" t="s">
        <v>172</v>
      </c>
      <c r="C15" s="49">
        <v>199</v>
      </c>
      <c r="D15" s="40">
        <v>193</v>
      </c>
      <c r="E15" s="40">
        <v>392</v>
      </c>
      <c r="F15" s="50">
        <v>0.50765306122449</v>
      </c>
      <c r="G15" s="51">
        <v>572</v>
      </c>
      <c r="H15" s="52">
        <v>-0.314685314685315</v>
      </c>
      <c r="I15" s="32" t="s">
        <v>182</v>
      </c>
      <c r="K15">
        <v>1</v>
      </c>
      <c r="L15">
        <v>1</v>
      </c>
      <c r="M15">
        <v>2</v>
      </c>
      <c r="N15" s="53">
        <v>0</v>
      </c>
      <c r="O15" s="53">
        <v>0.5</v>
      </c>
      <c r="P15" s="53">
        <v>0.5</v>
      </c>
    </row>
    <row r="16" spans="5:13" ht="12.75" hidden="1">
      <c r="E16" s="54">
        <f>E15/59091</f>
        <v>0.006633835947944695</v>
      </c>
      <c r="M16" s="54">
        <f>M15/64464</f>
        <v>3.1025068255150164E-05</v>
      </c>
    </row>
    <row r="17" spans="2:16" ht="12.75" hidden="1">
      <c r="B17" s="40" t="s">
        <v>86</v>
      </c>
      <c r="C17" s="49">
        <v>0</v>
      </c>
      <c r="D17" s="40">
        <v>1</v>
      </c>
      <c r="E17" s="40">
        <v>1</v>
      </c>
      <c r="F17" s="50">
        <v>0</v>
      </c>
      <c r="G17" s="51"/>
      <c r="H17" s="52"/>
      <c r="I17" s="32" t="s">
        <v>86</v>
      </c>
      <c r="L17">
        <v>0</v>
      </c>
      <c r="N17" s="53"/>
      <c r="O17" s="53"/>
      <c r="P17" s="53"/>
    </row>
  </sheetData>
  <sheetProtection/>
  <autoFilter ref="B1:P15"/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="155" zoomScaleNormal="155" workbookViewId="0" topLeftCell="A1">
      <selection activeCell="A3" sqref="A3"/>
    </sheetView>
  </sheetViews>
  <sheetFormatPr defaultColWidth="9.140625" defaultRowHeight="12.75"/>
  <cols>
    <col min="1" max="1" width="36.00390625" style="0" customWidth="1"/>
    <col min="2" max="7" width="7.57421875" style="0" customWidth="1"/>
  </cols>
  <sheetData>
    <row r="1" spans="1:7" ht="12.75">
      <c r="A1" s="55" t="s">
        <v>385</v>
      </c>
      <c r="B1" s="55">
        <v>2014</v>
      </c>
      <c r="C1" s="55">
        <v>2015</v>
      </c>
      <c r="D1" s="55">
        <v>2016</v>
      </c>
      <c r="E1" s="55">
        <v>2017</v>
      </c>
      <c r="F1" s="55">
        <v>2018</v>
      </c>
      <c r="G1" s="55">
        <v>2019</v>
      </c>
    </row>
    <row r="2" spans="1:7" ht="12.75">
      <c r="A2" s="56" t="s">
        <v>386</v>
      </c>
      <c r="B2" s="57">
        <v>83.7</v>
      </c>
      <c r="C2" s="57">
        <v>85.8</v>
      </c>
      <c r="D2" s="57">
        <v>86.1</v>
      </c>
      <c r="E2" s="57">
        <v>83.7</v>
      </c>
      <c r="F2" s="57">
        <v>87.1</v>
      </c>
      <c r="G2" s="57"/>
    </row>
    <row r="3" spans="1:7" ht="12.75">
      <c r="A3" s="56" t="s">
        <v>387</v>
      </c>
      <c r="B3" s="58">
        <v>25825</v>
      </c>
      <c r="C3" s="58">
        <v>29181</v>
      </c>
      <c r="D3" s="58">
        <v>30193</v>
      </c>
      <c r="E3" s="58">
        <v>42749</v>
      </c>
      <c r="F3" s="58">
        <v>42620</v>
      </c>
      <c r="G3" s="58">
        <v>51181</v>
      </c>
    </row>
    <row r="4" spans="1:7" ht="12.75">
      <c r="A4" s="56" t="s">
        <v>388</v>
      </c>
      <c r="B4" s="58">
        <v>30651</v>
      </c>
      <c r="C4" s="58">
        <v>28627</v>
      </c>
      <c r="D4" s="58">
        <v>29324</v>
      </c>
      <c r="E4" s="58">
        <v>44989</v>
      </c>
      <c r="F4" s="58">
        <v>46639</v>
      </c>
      <c r="G4" s="58">
        <v>51888</v>
      </c>
    </row>
    <row r="5" spans="1:7" ht="12.75">
      <c r="A5" s="56" t="s">
        <v>389</v>
      </c>
      <c r="B5" s="58">
        <v>27925</v>
      </c>
      <c r="C5" s="58">
        <v>25933</v>
      </c>
      <c r="D5" s="58">
        <v>28217</v>
      </c>
      <c r="E5" s="58">
        <v>43466</v>
      </c>
      <c r="F5" s="58">
        <v>44985</v>
      </c>
      <c r="G5" s="58">
        <v>48789</v>
      </c>
    </row>
    <row r="6" spans="1:7" ht="12.75">
      <c r="A6" s="59" t="s">
        <v>11</v>
      </c>
      <c r="B6" s="60">
        <f aca="true" t="shared" si="0" ref="B6:G6">B4-B5</f>
        <v>2726</v>
      </c>
      <c r="C6" s="60">
        <f t="shared" si="0"/>
        <v>2694</v>
      </c>
      <c r="D6" s="60">
        <f t="shared" si="0"/>
        <v>1107</v>
      </c>
      <c r="E6" s="60">
        <f t="shared" si="0"/>
        <v>1523</v>
      </c>
      <c r="F6" s="60">
        <f t="shared" si="0"/>
        <v>1654</v>
      </c>
      <c r="G6" s="60">
        <f t="shared" si="0"/>
        <v>3099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="155" zoomScaleNormal="155" workbookViewId="0" topLeftCell="A48">
      <selection activeCell="B86" sqref="B86"/>
    </sheetView>
  </sheetViews>
  <sheetFormatPr defaultColWidth="9.140625" defaultRowHeight="12.75"/>
  <cols>
    <col min="1" max="1" width="33.28125" style="36" customWidth="1"/>
    <col min="2" max="2" width="14.421875" style="36" customWidth="1"/>
    <col min="3" max="4" width="21.57421875" style="36" customWidth="1"/>
    <col min="5" max="5" width="17.28125" style="36" customWidth="1"/>
    <col min="6" max="6" width="10.57421875" style="36" customWidth="1"/>
    <col min="7" max="7" width="11.57421875" style="36" customWidth="1"/>
  </cols>
  <sheetData>
    <row r="1" spans="1:3" ht="12.75">
      <c r="A1" s="46" t="s">
        <v>390</v>
      </c>
      <c r="B1" s="46" t="s">
        <v>391</v>
      </c>
      <c r="C1" s="46" t="s">
        <v>291</v>
      </c>
    </row>
    <row r="2" spans="1:3" ht="12.75">
      <c r="A2" s="46">
        <v>33930</v>
      </c>
      <c r="B2" s="46">
        <v>25161</v>
      </c>
      <c r="C2" s="46">
        <f>SUM(A2:B2)</f>
        <v>59091</v>
      </c>
    </row>
    <row r="3" spans="1:3" ht="12.75">
      <c r="A3" s="61">
        <f>+A2/C2</f>
        <v>0.5741991166167437</v>
      </c>
      <c r="B3" s="61">
        <f>+B2/C2</f>
        <v>0.42580088338325633</v>
      </c>
      <c r="C3" s="46"/>
    </row>
    <row r="4" spans="1:7" ht="12.75">
      <c r="A4" s="62"/>
      <c r="B4" s="62" t="s">
        <v>392</v>
      </c>
      <c r="C4" s="63" t="s">
        <v>393</v>
      </c>
      <c r="D4" s="64" t="s">
        <v>394</v>
      </c>
      <c r="E4" s="55" t="s">
        <v>395</v>
      </c>
      <c r="F4" s="55" t="s">
        <v>396</v>
      </c>
      <c r="G4" s="36" t="s">
        <v>397</v>
      </c>
    </row>
    <row r="5" spans="1:7" ht="12.75">
      <c r="A5" s="56" t="s">
        <v>398</v>
      </c>
      <c r="B5" s="58">
        <v>31102</v>
      </c>
      <c r="C5" s="65">
        <f>+B5/B7</f>
        <v>0.7041271422426479</v>
      </c>
      <c r="D5" s="65">
        <f>+B5/B9</f>
        <v>0.4679525758305248</v>
      </c>
      <c r="E5" s="58">
        <f>+B5*0.35</f>
        <v>10885.699999999999</v>
      </c>
      <c r="F5" s="58">
        <f>+B5-E5</f>
        <v>20216.300000000003</v>
      </c>
      <c r="G5" s="38">
        <f>+E5/B5</f>
        <v>0.35</v>
      </c>
    </row>
    <row r="6" spans="1:7" ht="12.75">
      <c r="A6" s="56" t="s">
        <v>399</v>
      </c>
      <c r="B6" s="58">
        <v>13069</v>
      </c>
      <c r="C6" s="65">
        <f>+B6/B7</f>
        <v>0.2958728577573521</v>
      </c>
      <c r="D6" s="65">
        <f>+B6/B9</f>
        <v>0.1966327636013481</v>
      </c>
      <c r="E6" s="58">
        <f>0.23*B6</f>
        <v>3005.8700000000003</v>
      </c>
      <c r="F6" s="58">
        <f>+B6-E6</f>
        <v>10063.13</v>
      </c>
      <c r="G6" s="38">
        <f>+E6/B6</f>
        <v>0.23000000000000004</v>
      </c>
    </row>
    <row r="7" spans="1:7" ht="12.75">
      <c r="A7" s="56" t="s">
        <v>400</v>
      </c>
      <c r="B7" s="58">
        <v>44171</v>
      </c>
      <c r="C7" s="65"/>
      <c r="D7" s="65">
        <f>+B8/B9</f>
        <v>0.33541466056812713</v>
      </c>
      <c r="E7" s="58">
        <f>SUM(E5:E6)</f>
        <v>13891.57</v>
      </c>
      <c r="F7" s="58">
        <f>SUM(F5:F6)</f>
        <v>30279.43</v>
      </c>
      <c r="G7" s="38">
        <f>+E7/B7</f>
        <v>0.31449525706911774</v>
      </c>
    </row>
    <row r="8" spans="1:7" ht="12.75">
      <c r="A8" s="56" t="s">
        <v>401</v>
      </c>
      <c r="B8" s="58">
        <v>22293</v>
      </c>
      <c r="C8" s="57"/>
      <c r="D8" s="57"/>
      <c r="E8" s="58"/>
      <c r="F8" s="58">
        <v>22293</v>
      </c>
      <c r="G8" s="38">
        <f>+E8/B8</f>
        <v>0</v>
      </c>
    </row>
    <row r="9" spans="1:7" ht="12.75">
      <c r="A9" s="59" t="s">
        <v>291</v>
      </c>
      <c r="B9" s="60">
        <f>+B7+B8</f>
        <v>66464</v>
      </c>
      <c r="C9" s="66"/>
      <c r="D9" s="66"/>
      <c r="E9" s="60">
        <f>SUM(E7)</f>
        <v>13891.57</v>
      </c>
      <c r="F9" s="60">
        <f>SUM(F7:F8)</f>
        <v>52572.43</v>
      </c>
      <c r="G9" s="38">
        <f>+E9/B9</f>
        <v>0.20900893716899374</v>
      </c>
    </row>
    <row r="10" ht="11.25"/>
    <row r="11" ht="11.25"/>
    <row r="12" ht="11.25"/>
    <row r="13" spans="1:2" ht="11.25">
      <c r="A13" s="46"/>
      <c r="B13" s="46" t="s">
        <v>402</v>
      </c>
    </row>
    <row r="14" spans="1:2" ht="11.25">
      <c r="A14" s="46" t="s">
        <v>403</v>
      </c>
      <c r="B14" s="67">
        <f>9*365/12+20</f>
        <v>293.75</v>
      </c>
    </row>
    <row r="15" spans="1:2" ht="11.25">
      <c r="A15" s="46" t="s">
        <v>404</v>
      </c>
      <c r="B15" s="68">
        <f>3*365/12+29</f>
        <v>120.25</v>
      </c>
    </row>
    <row r="16" spans="1:2" ht="11.25">
      <c r="A16" s="46" t="s">
        <v>405</v>
      </c>
      <c r="B16" s="68">
        <v>169.373955202679</v>
      </c>
    </row>
    <row r="17" spans="1:2" ht="11.25">
      <c r="A17" s="46" t="s">
        <v>406</v>
      </c>
      <c r="B17" s="68">
        <f>7*365/12+5</f>
        <v>217.91666666666666</v>
      </c>
    </row>
    <row r="18" ht="12.75" hidden="1"/>
    <row r="19" ht="12.75" hidden="1"/>
    <row r="20" spans="1:2" ht="11.25">
      <c r="A20" s="36" t="s">
        <v>407</v>
      </c>
      <c r="B20" s="69">
        <v>29495</v>
      </c>
    </row>
    <row r="21" spans="1:2" ht="11.25">
      <c r="A21" s="36" t="s">
        <v>381</v>
      </c>
      <c r="B21" s="60">
        <v>66464</v>
      </c>
    </row>
    <row r="22" spans="1:2" ht="11.25">
      <c r="A22" s="46" t="s">
        <v>408</v>
      </c>
      <c r="B22" s="68">
        <f>5*365/12+9</f>
        <v>161.08333333333334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9" ht="12.75">
      <c r="C39" s="46" t="s">
        <v>409</v>
      </c>
    </row>
    <row r="40" spans="1:5" ht="12.75">
      <c r="A40" s="46" t="s">
        <v>385</v>
      </c>
      <c r="B40" s="46" t="s">
        <v>410</v>
      </c>
      <c r="C40" s="68">
        <v>25041</v>
      </c>
      <c r="D40" s="46" t="s">
        <v>411</v>
      </c>
      <c r="E40" s="46" t="s">
        <v>412</v>
      </c>
    </row>
    <row r="41" spans="1:5" ht="12.75" hidden="1">
      <c r="A41" s="46">
        <v>2008</v>
      </c>
      <c r="B41" s="68">
        <v>21638</v>
      </c>
      <c r="C41" s="68">
        <v>20143</v>
      </c>
      <c r="D41" s="68">
        <v>21046</v>
      </c>
      <c r="E41" s="46">
        <v>403</v>
      </c>
    </row>
    <row r="42" spans="1:5" ht="12.75">
      <c r="A42" s="70">
        <v>2009</v>
      </c>
      <c r="B42" s="68">
        <v>25044</v>
      </c>
      <c r="C42" s="68">
        <v>23934</v>
      </c>
      <c r="D42" s="68">
        <v>25659</v>
      </c>
      <c r="E42" s="46">
        <v>385</v>
      </c>
    </row>
    <row r="43" spans="1:5" ht="12.75">
      <c r="A43" s="70">
        <v>2010</v>
      </c>
      <c r="B43" s="68">
        <v>27445</v>
      </c>
      <c r="C43" s="68">
        <v>34595</v>
      </c>
      <c r="D43" s="68">
        <v>29225</v>
      </c>
      <c r="E43" s="46">
        <v>392</v>
      </c>
    </row>
    <row r="44" spans="1:5" ht="12.75">
      <c r="A44" s="46">
        <v>2011</v>
      </c>
      <c r="B44" s="68">
        <v>31983</v>
      </c>
      <c r="C44" s="68">
        <v>37350</v>
      </c>
      <c r="D44" s="68">
        <v>26625</v>
      </c>
      <c r="E44" s="46">
        <v>346</v>
      </c>
    </row>
    <row r="45" spans="1:5" ht="12.75">
      <c r="A45" s="46">
        <v>2012</v>
      </c>
      <c r="B45" s="68">
        <v>36362</v>
      </c>
      <c r="C45" s="68">
        <v>38540</v>
      </c>
      <c r="D45" s="68">
        <v>26625</v>
      </c>
      <c r="E45" s="46">
        <v>300</v>
      </c>
    </row>
    <row r="46" spans="1:5" ht="12.75">
      <c r="A46" s="46">
        <v>2013</v>
      </c>
      <c r="B46" s="68">
        <v>34752</v>
      </c>
      <c r="C46" s="68">
        <v>39162</v>
      </c>
      <c r="D46" s="68">
        <v>21837</v>
      </c>
      <c r="E46" s="46">
        <v>267</v>
      </c>
    </row>
    <row r="47" spans="1:5" ht="12.75">
      <c r="A47" s="46">
        <v>2014</v>
      </c>
      <c r="B47" s="68">
        <v>37356</v>
      </c>
      <c r="C47" s="68">
        <v>35979</v>
      </c>
      <c r="D47" s="68">
        <v>20031</v>
      </c>
      <c r="E47" s="46">
        <v>240</v>
      </c>
    </row>
    <row r="48" spans="1:5" ht="12.75">
      <c r="A48" s="46">
        <v>2015</v>
      </c>
      <c r="B48" s="68">
        <v>38674</v>
      </c>
      <c r="C48" s="68">
        <v>42968</v>
      </c>
      <c r="D48" s="68">
        <v>22756</v>
      </c>
      <c r="E48" s="46">
        <v>213</v>
      </c>
    </row>
    <row r="49" spans="1:5" ht="12.75">
      <c r="A49" s="46">
        <v>2016</v>
      </c>
      <c r="B49" s="71">
        <v>39986</v>
      </c>
      <c r="C49" s="68">
        <v>47814</v>
      </c>
      <c r="D49" s="68">
        <v>19744</v>
      </c>
      <c r="E49" s="46">
        <v>209</v>
      </c>
    </row>
    <row r="50" spans="1:5" ht="12.75">
      <c r="A50" s="46">
        <v>2017</v>
      </c>
      <c r="B50" s="71">
        <v>53581</v>
      </c>
      <c r="C50" s="68">
        <v>47314</v>
      </c>
      <c r="D50" s="68">
        <v>25511</v>
      </c>
      <c r="E50" s="46">
        <v>156</v>
      </c>
    </row>
    <row r="51" spans="1:5" ht="12.75">
      <c r="A51" s="46">
        <v>2018</v>
      </c>
      <c r="B51" s="68">
        <v>58671</v>
      </c>
      <c r="C51" s="72">
        <v>66464</v>
      </c>
      <c r="D51" s="68">
        <v>36868</v>
      </c>
      <c r="E51" s="46">
        <v>198</v>
      </c>
    </row>
    <row r="52" spans="1:5" ht="12.75">
      <c r="A52" s="46">
        <v>2019</v>
      </c>
      <c r="B52" s="46">
        <v>59091</v>
      </c>
      <c r="D52" s="68">
        <v>29245</v>
      </c>
      <c r="E52" s="46">
        <v>161</v>
      </c>
    </row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9" spans="1:3" ht="12.75">
      <c r="A79" s="73" t="s">
        <v>413</v>
      </c>
      <c r="B79" s="73" t="s">
        <v>29</v>
      </c>
      <c r="C79" s="73" t="s">
        <v>414</v>
      </c>
    </row>
    <row r="80" spans="1:3" ht="12.75">
      <c r="A80" s="73" t="s">
        <v>277</v>
      </c>
      <c r="B80" s="73">
        <v>9337</v>
      </c>
      <c r="C80" s="74">
        <f aca="true" t="shared" si="0" ref="C80:C87">B80/B$9</f>
        <v>0.14048206547905634</v>
      </c>
    </row>
    <row r="81" spans="1:3" ht="12.75">
      <c r="A81" s="73" t="s">
        <v>10</v>
      </c>
      <c r="B81" s="73">
        <v>4643</v>
      </c>
      <c r="C81" s="74">
        <f t="shared" si="0"/>
        <v>0.06985736639383726</v>
      </c>
    </row>
    <row r="82" spans="1:3" ht="12.75">
      <c r="A82" s="73" t="s">
        <v>415</v>
      </c>
      <c r="B82" s="73">
        <v>1245</v>
      </c>
      <c r="C82" s="74">
        <f t="shared" si="0"/>
        <v>0.01873194511314396</v>
      </c>
    </row>
    <row r="83" spans="1:3" ht="12.75">
      <c r="A83" s="73" t="s">
        <v>416</v>
      </c>
      <c r="B83" s="73">
        <v>20321</v>
      </c>
      <c r="C83" s="74">
        <f t="shared" si="0"/>
        <v>0.30574446316803083</v>
      </c>
    </row>
    <row r="84" spans="1:3" ht="12.75">
      <c r="A84" s="73" t="s">
        <v>417</v>
      </c>
      <c r="B84" s="73">
        <v>29833</v>
      </c>
      <c r="C84" s="74">
        <f t="shared" si="0"/>
        <v>0.44885953298026</v>
      </c>
    </row>
    <row r="85" spans="1:3" ht="12.75">
      <c r="A85" s="73" t="s">
        <v>418</v>
      </c>
      <c r="B85" s="73">
        <v>84</v>
      </c>
      <c r="C85" s="74">
        <f t="shared" si="0"/>
        <v>0.0012638420799229659</v>
      </c>
    </row>
    <row r="86" spans="1:3" ht="12.75">
      <c r="A86" s="73" t="s">
        <v>419</v>
      </c>
      <c r="B86" s="73">
        <v>1001</v>
      </c>
      <c r="C86" s="74">
        <f t="shared" si="0"/>
        <v>0.015060784785748675</v>
      </c>
    </row>
    <row r="87" spans="2:3" ht="12.75">
      <c r="B87" s="32">
        <f>SUM(B80:B86)</f>
        <v>66464</v>
      </c>
      <c r="C87" s="53">
        <f t="shared" si="0"/>
        <v>1</v>
      </c>
    </row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</sheetData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LibreOffice/6.2.7.1$MacOSX_X86_64 LibreOffice_project/23edc44b61b830b7d749943e020e96f5a7df63bf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SADIK</dc:creator>
  <cp:keywords/>
  <dc:description/>
  <cp:lastModifiedBy>Gérard SADIK</cp:lastModifiedBy>
  <dcterms:created xsi:type="dcterms:W3CDTF">2020-01-31T09:23:37Z</dcterms:created>
  <dcterms:modified xsi:type="dcterms:W3CDTF">2020-03-13T14:17:15Z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